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91" windowWidth="15480" windowHeight="10950" tabRatio="963" activeTab="4"/>
  </bookViews>
  <sheets>
    <sheet name="30 yr tmax" sheetId="1" r:id="rId1"/>
    <sheet name="30 yr tmin" sheetId="2" r:id="rId2"/>
    <sheet name="843_site norm radn diffs" sheetId="3" r:id="rId3"/>
    <sheet name="843 monthly canopy corr tmax" sheetId="4" r:id="rId4"/>
    <sheet name="843 monthly canopy corr tmin" sheetId="5" r:id="rId5"/>
    <sheet name="843 ave canopy corr tmax" sheetId="6" r:id="rId6"/>
    <sheet name="843 ave canopy corr tmin" sheetId="7" r:id="rId7"/>
    <sheet name="843 monthly prism corr tmax" sheetId="8" r:id="rId8"/>
    <sheet name="843 monthly prism corr tmin" sheetId="9" r:id="rId9"/>
    <sheet name="843 ave prism corr tmax" sheetId="10" r:id="rId10"/>
    <sheet name="843 ave prism corr tmin" sheetId="11" r:id="rId11"/>
  </sheets>
  <externalReferences>
    <externalReference r:id="rId14"/>
  </externalReferences>
  <definedNames/>
  <calcPr fullCalcOnLoad="1"/>
</workbook>
</file>

<file path=xl/sharedStrings.xml><?xml version="1.0" encoding="utf-8"?>
<sst xmlns="http://schemas.openxmlformats.org/spreadsheetml/2006/main" count="416" uniqueCount="45">
  <si>
    <t>30-yr Corrected Tmax</t>
  </si>
  <si>
    <t xml:space="preserve"> </t>
  </si>
  <si>
    <t>Actual Month</t>
  </si>
  <si>
    <t>ANN</t>
  </si>
  <si>
    <t>PRIMET</t>
  </si>
  <si>
    <t>CS2MET</t>
  </si>
  <si>
    <t>CENMET</t>
  </si>
  <si>
    <t>VANMET</t>
  </si>
  <si>
    <t>UPLMET</t>
  </si>
  <si>
    <t>H15MET</t>
  </si>
  <si>
    <t>RS01</t>
  </si>
  <si>
    <t>RS02</t>
  </si>
  <si>
    <t>RS03</t>
  </si>
  <si>
    <t>RS04</t>
  </si>
  <si>
    <t>RS05</t>
  </si>
  <si>
    <t>RS07</t>
  </si>
  <si>
    <t>RS10</t>
  </si>
  <si>
    <t>RS12</t>
  </si>
  <si>
    <t>RS15</t>
  </si>
  <si>
    <t>RS16</t>
  </si>
  <si>
    <t>RS17</t>
  </si>
  <si>
    <t>RS20</t>
  </si>
  <si>
    <t>RS26</t>
  </si>
  <si>
    <t>RS38</t>
  </si>
  <si>
    <t>RS86</t>
  </si>
  <si>
    <t>RS89</t>
  </si>
  <si>
    <t>GSLOOK</t>
  </si>
  <si>
    <t>GSMACK</t>
  </si>
  <si>
    <t>GSWS02</t>
  </si>
  <si>
    <t>GR4C</t>
  </si>
  <si>
    <t>GR8C</t>
  </si>
  <si>
    <t>GRT1</t>
  </si>
  <si>
    <t>GRVC</t>
  </si>
  <si>
    <t>TSLOMA</t>
  </si>
  <si>
    <t>TSLOOK</t>
  </si>
  <si>
    <t>TSMACK</t>
  </si>
  <si>
    <t>TSMCRA</t>
  </si>
  <si>
    <t>GR2V</t>
  </si>
  <si>
    <t>30-yr Corrected Tmin</t>
  </si>
  <si>
    <t>843m Nomalized Radn</t>
  </si>
  <si>
    <t>30yr Canopy-Corrected Normalized Tmax based on 843m Nomalized Radn (Using a different correction factor for each month)</t>
  </si>
  <si>
    <t>30yr Canopy-Corrected Normalized Tmin based on 843m Nomalized Radn (Using a different correction factor for each month)</t>
  </si>
  <si>
    <t>30yr Canopy-Corrected Normalized Tmax based on 843m Nomalized Radn (Using average correction factor for all months)</t>
  </si>
  <si>
    <t>30yr Canopy-Corrected Normalized Tmin based on 843m Nomalized Radn (Using average correction factor for all months)</t>
  </si>
  <si>
    <t>AVE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</si>
</sst>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.0"/>
    <numFmt numFmtId="165" formatCode="0.000"/>
    <numFmt numFmtId="166" formatCode="0.0"/>
  </numFmts>
  <fonts count="4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165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 applyProtection="1">
      <alignment/>
      <protection locked="0"/>
    </xf>
    <xf numFmtId="166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 applyProtection="1">
      <alignment/>
      <protection locked="0"/>
    </xf>
    <xf numFmtId="1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anopy_topo_temp_cor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0yr tmax"/>
      <sheetName val="30yr tmin"/>
      <sheetName val="pct_blk_canopy"/>
      <sheetName val="tr_cld_topo_sloped"/>
      <sheetName val="cld_topo_canopy_sloped"/>
      <sheetName val="normzd ave radn diffs"/>
      <sheetName val="radn diffs"/>
      <sheetName val="843_dir"/>
      <sheetName val="843"/>
      <sheetName val="avepix"/>
      <sheetName val="normzd 843 radn diffs"/>
      <sheetName val="avepix radn diffs"/>
      <sheetName val="tmax diffs"/>
      <sheetName val="norm 843 radn diffs short"/>
      <sheetName val="tmax diffs short"/>
      <sheetName val="charts1"/>
      <sheetName val="charts2"/>
      <sheetName val="charts3"/>
    </sheetNames>
    <sheetDataSet>
      <sheetData sheetId="4">
        <row r="4">
          <cell r="B4">
            <v>2.8598590545044544</v>
          </cell>
          <cell r="C4">
            <v>5.367589391552588</v>
          </cell>
          <cell r="D4">
            <v>9.31348987345176</v>
          </cell>
          <cell r="E4">
            <v>14.149772927463475</v>
          </cell>
          <cell r="F4">
            <v>17.183712615031663</v>
          </cell>
          <cell r="G4">
            <v>20.606079458855266</v>
          </cell>
          <cell r="H4">
            <v>22.058629418630883</v>
          </cell>
          <cell r="I4">
            <v>19.79127063475717</v>
          </cell>
          <cell r="J4">
            <v>14.652399337143116</v>
          </cell>
          <cell r="K4">
            <v>7.925332181626981</v>
          </cell>
          <cell r="L4">
            <v>3.5649833806418085</v>
          </cell>
          <cell r="M4">
            <v>2.4978978735426627</v>
          </cell>
        </row>
        <row r="5">
          <cell r="B5">
            <v>1.1806363704645428</v>
          </cell>
          <cell r="C5">
            <v>1.756482882309977</v>
          </cell>
          <cell r="D5">
            <v>2.446182717577007</v>
          </cell>
          <cell r="E5">
            <v>4.841002827777273</v>
          </cell>
          <cell r="F5">
            <v>7.188461424292196</v>
          </cell>
          <cell r="G5">
            <v>8.455946615321164</v>
          </cell>
          <cell r="H5">
            <v>8.77678137050209</v>
          </cell>
          <cell r="I5">
            <v>7.699988037379919</v>
          </cell>
          <cell r="J5">
            <v>4.373278811391923</v>
          </cell>
          <cell r="K5">
            <v>1.9278519205764564</v>
          </cell>
          <cell r="L5">
            <v>1.2638611640984134</v>
          </cell>
          <cell r="M5">
            <v>1.0791977692813193</v>
          </cell>
        </row>
        <row r="6">
          <cell r="B6">
            <v>2.946318433089884</v>
          </cell>
          <cell r="C6">
            <v>5.301213110969981</v>
          </cell>
          <cell r="D6">
            <v>9.090802113628774</v>
          </cell>
          <cell r="E6">
            <v>13.915138347864826</v>
          </cell>
          <cell r="F6">
            <v>17.088667332949814</v>
          </cell>
          <cell r="G6">
            <v>20.587662492489333</v>
          </cell>
          <cell r="H6">
            <v>22.21469702611335</v>
          </cell>
          <cell r="I6">
            <v>20.051978279401464</v>
          </cell>
          <cell r="J6">
            <v>14.629819548455552</v>
          </cell>
          <cell r="K6">
            <v>7.736293839683075</v>
          </cell>
          <cell r="L6">
            <v>3.623317653918785</v>
          </cell>
          <cell r="M6">
            <v>2.5573716382074227</v>
          </cell>
        </row>
        <row r="7">
          <cell r="B7">
            <v>3.567323988211916</v>
          </cell>
          <cell r="C7">
            <v>6.441582425772596</v>
          </cell>
          <cell r="D7">
            <v>10.75450854364784</v>
          </cell>
          <cell r="E7">
            <v>15.64287920845989</v>
          </cell>
          <cell r="F7">
            <v>18.519044319869497</v>
          </cell>
          <cell r="G7">
            <v>22.082599479034652</v>
          </cell>
          <cell r="H7">
            <v>23.915238671016418</v>
          </cell>
          <cell r="I7">
            <v>22.158789737786776</v>
          </cell>
          <cell r="J7">
            <v>17.228172167706674</v>
          </cell>
          <cell r="K7">
            <v>9.583860331430245</v>
          </cell>
          <cell r="L7">
            <v>4.498400177936742</v>
          </cell>
          <cell r="M7">
            <v>3.1500608654339257</v>
          </cell>
        </row>
        <row r="8">
          <cell r="B8">
            <v>3.220992017083449</v>
          </cell>
          <cell r="C8">
            <v>5.745241578096656</v>
          </cell>
          <cell r="D8">
            <v>9.732445739826995</v>
          </cell>
          <cell r="E8">
            <v>14.7957151759095</v>
          </cell>
          <cell r="F8">
            <v>17.78207524300281</v>
          </cell>
          <cell r="G8">
            <v>20.608727931504145</v>
          </cell>
          <cell r="H8">
            <v>21.90888370486887</v>
          </cell>
          <cell r="I8">
            <v>20.293035540769075</v>
          </cell>
          <cell r="J8">
            <v>15.227474957040691</v>
          </cell>
          <cell r="K8">
            <v>8.140522256745436</v>
          </cell>
          <cell r="L8">
            <v>4.006992929116774</v>
          </cell>
          <cell r="M8">
            <v>2.7739508958306756</v>
          </cell>
        </row>
        <row r="9">
          <cell r="B9">
            <v>1.572104794927843</v>
          </cell>
          <cell r="C9">
            <v>2.6224094733585694</v>
          </cell>
          <cell r="D9">
            <v>4.402380612085183</v>
          </cell>
          <cell r="E9">
            <v>7.0870641282033855</v>
          </cell>
          <cell r="F9">
            <v>9.337568317784772</v>
          </cell>
          <cell r="G9">
            <v>13.455677733731502</v>
          </cell>
          <cell r="H9">
            <v>14.460522257724724</v>
          </cell>
          <cell r="I9">
            <v>10.764074417854225</v>
          </cell>
          <cell r="J9">
            <v>7.488542184679516</v>
          </cell>
          <cell r="K9">
            <v>3.722248202782376</v>
          </cell>
          <cell r="L9">
            <v>1.8180372194399148</v>
          </cell>
          <cell r="M9">
            <v>1.385407997714184</v>
          </cell>
        </row>
        <row r="10">
          <cell r="B10">
            <v>0.7637393763138182</v>
          </cell>
          <cell r="C10">
            <v>1.4298151445989302</v>
          </cell>
          <cell r="D10">
            <v>2.271705972900966</v>
          </cell>
          <cell r="E10">
            <v>3.070883560335715</v>
          </cell>
          <cell r="F10">
            <v>4.584649278902542</v>
          </cell>
          <cell r="G10">
            <v>5.933675421736112</v>
          </cell>
          <cell r="H10">
            <v>6.468589257793949</v>
          </cell>
          <cell r="I10">
            <v>5.165731826018577</v>
          </cell>
          <cell r="J10">
            <v>2.9889588478683047</v>
          </cell>
          <cell r="K10">
            <v>1.93335539447347</v>
          </cell>
          <cell r="L10">
            <v>0.9673408188935536</v>
          </cell>
          <cell r="M10">
            <v>0.6872472388819203</v>
          </cell>
        </row>
        <row r="11">
          <cell r="B11">
            <v>0.8103264820428467</v>
          </cell>
          <cell r="C11">
            <v>1.0807035548613153</v>
          </cell>
          <cell r="D11">
            <v>1.5057646314280118</v>
          </cell>
          <cell r="E11">
            <v>2.3061653353871794</v>
          </cell>
          <cell r="F11">
            <v>3.7497444419699946</v>
          </cell>
          <cell r="G11">
            <v>4.9281454721195015</v>
          </cell>
          <cell r="H11">
            <v>5.1767472486612185</v>
          </cell>
          <cell r="I11">
            <v>4.134724802512081</v>
          </cell>
          <cell r="J11">
            <v>1.9831656213861812</v>
          </cell>
          <cell r="K11">
            <v>1.2215654974626404</v>
          </cell>
          <cell r="L11">
            <v>0.8658547285562359</v>
          </cell>
          <cell r="M11">
            <v>0.7596149384437652</v>
          </cell>
        </row>
        <row r="12">
          <cell r="B12">
            <v>0.3737080933582559</v>
          </cell>
          <cell r="C12">
            <v>0.5983709966979333</v>
          </cell>
          <cell r="D12">
            <v>0.8479912813568026</v>
          </cell>
          <cell r="E12">
            <v>1.4252894245182193</v>
          </cell>
          <cell r="F12">
            <v>2.5260396751205474</v>
          </cell>
          <cell r="G12">
            <v>2.3822662622546855</v>
          </cell>
          <cell r="H12">
            <v>2.6128826016038387</v>
          </cell>
          <cell r="I12">
            <v>2.8605261396273223</v>
          </cell>
          <cell r="J12">
            <v>1.2799720400605934</v>
          </cell>
          <cell r="K12">
            <v>0.6970805419545572</v>
          </cell>
          <cell r="L12">
            <v>0.4412025274964475</v>
          </cell>
          <cell r="M12">
            <v>0.377611703125197</v>
          </cell>
        </row>
        <row r="13">
          <cell r="B13">
            <v>0.6755158098766378</v>
          </cell>
          <cell r="C13">
            <v>1.0703403090756147</v>
          </cell>
          <cell r="D13">
            <v>1.5167271649373968</v>
          </cell>
          <cell r="E13">
            <v>1.97096764179028</v>
          </cell>
          <cell r="F13">
            <v>2.7260533917884424</v>
          </cell>
          <cell r="G13">
            <v>3.6274061996866216</v>
          </cell>
          <cell r="H13">
            <v>4.007409582916498</v>
          </cell>
          <cell r="I13">
            <v>2.5858735355840547</v>
          </cell>
          <cell r="J13">
            <v>2.0038411350716343</v>
          </cell>
          <cell r="K13">
            <v>1.4006418543855998</v>
          </cell>
          <cell r="L13">
            <v>0.7186059322044844</v>
          </cell>
          <cell r="M13">
            <v>0.6291185426288484</v>
          </cell>
        </row>
        <row r="14">
          <cell r="B14">
            <v>0.6520358534888017</v>
          </cell>
          <cell r="C14">
            <v>0.6980071645087897</v>
          </cell>
          <cell r="D14">
            <v>0.9699565642787914</v>
          </cell>
          <cell r="E14">
            <v>1.8861299637574716</v>
          </cell>
          <cell r="F14">
            <v>2.6563618860802705</v>
          </cell>
          <cell r="G14">
            <v>2.6066600336271226</v>
          </cell>
          <cell r="H14">
            <v>2.785950499378413</v>
          </cell>
          <cell r="I14">
            <v>3.019756785522103</v>
          </cell>
          <cell r="J14">
            <v>1.8822719391675655</v>
          </cell>
          <cell r="K14">
            <v>0.8642953482204845</v>
          </cell>
          <cell r="L14">
            <v>0.610231286656716</v>
          </cell>
          <cell r="M14">
            <v>0.7334869369313871</v>
          </cell>
        </row>
        <row r="15">
          <cell r="B15">
            <v>0.7076192580535474</v>
          </cell>
          <cell r="C15">
            <v>0.8612456212410223</v>
          </cell>
          <cell r="D15">
            <v>1.1258935260546006</v>
          </cell>
          <cell r="E15">
            <v>1.7102327363821868</v>
          </cell>
          <cell r="F15">
            <v>2.386631772408478</v>
          </cell>
          <cell r="G15">
            <v>2.324309486598668</v>
          </cell>
          <cell r="H15">
            <v>2.305157770007505</v>
          </cell>
          <cell r="I15">
            <v>2.3085145942945187</v>
          </cell>
          <cell r="J15">
            <v>1.4633420980950618</v>
          </cell>
          <cell r="K15">
            <v>0.9919869457943982</v>
          </cell>
          <cell r="L15">
            <v>0.7786365215896836</v>
          </cell>
          <cell r="M15">
            <v>0.5709487783798394</v>
          </cell>
        </row>
        <row r="16">
          <cell r="B16">
            <v>0.4495311839106222</v>
          </cell>
          <cell r="C16">
            <v>0.8704933641572891</v>
          </cell>
          <cell r="D16">
            <v>1.3808740875460448</v>
          </cell>
          <cell r="E16">
            <v>1.8070267252639627</v>
          </cell>
          <cell r="F16">
            <v>1.9038354297417628</v>
          </cell>
          <cell r="G16">
            <v>1.6325358990982857</v>
          </cell>
          <cell r="H16">
            <v>1.5557332809186761</v>
          </cell>
          <cell r="I16">
            <v>2.1220652597875493</v>
          </cell>
          <cell r="J16">
            <v>1.9330034363510402</v>
          </cell>
          <cell r="K16">
            <v>1.1986125568727786</v>
          </cell>
          <cell r="L16">
            <v>0.6238692758908225</v>
          </cell>
          <cell r="M16">
            <v>0.4980711905179782</v>
          </cell>
        </row>
        <row r="17">
          <cell r="B17">
            <v>0.7610341869632327</v>
          </cell>
          <cell r="C17">
            <v>1.2747885882156917</v>
          </cell>
          <cell r="D17">
            <v>1.830631735646058</v>
          </cell>
          <cell r="E17">
            <v>2.704346150582086</v>
          </cell>
          <cell r="F17">
            <v>3.6349502520428905</v>
          </cell>
          <cell r="G17">
            <v>4.2871977750294965</v>
          </cell>
          <cell r="H17">
            <v>4.4244313074913935</v>
          </cell>
          <cell r="I17">
            <v>4.004150621457969</v>
          </cell>
          <cell r="J17">
            <v>2.7368942874650286</v>
          </cell>
          <cell r="K17">
            <v>1.507815401350012</v>
          </cell>
          <cell r="L17">
            <v>0.9000771991855944</v>
          </cell>
          <cell r="M17">
            <v>0.6883193966020296</v>
          </cell>
        </row>
        <row r="18">
          <cell r="B18">
            <v>0.5347616794481732</v>
          </cell>
          <cell r="C18">
            <v>0.9732067646330753</v>
          </cell>
          <cell r="D18">
            <v>1.2496463315678021</v>
          </cell>
          <cell r="E18">
            <v>1.5631196147297788</v>
          </cell>
          <cell r="F18">
            <v>2.275857425423737</v>
          </cell>
          <cell r="G18">
            <v>2.4410172529987104</v>
          </cell>
          <cell r="H18">
            <v>2.447615420906522</v>
          </cell>
          <cell r="I18">
            <v>2.134446366016691</v>
          </cell>
          <cell r="J18">
            <v>1.3516651764615444</v>
          </cell>
          <cell r="K18">
            <v>1.0905204631027228</v>
          </cell>
          <cell r="L18">
            <v>0.6805677706387853</v>
          </cell>
          <cell r="M18">
            <v>0.4736820876356594</v>
          </cell>
        </row>
        <row r="19">
          <cell r="B19">
            <v>0.7808007953935223</v>
          </cell>
          <cell r="C19">
            <v>1.1010823517173662</v>
          </cell>
          <cell r="D19">
            <v>1.8498865107631017</v>
          </cell>
          <cell r="E19">
            <v>2.646589050597919</v>
          </cell>
          <cell r="F19">
            <v>2.5218574257250754</v>
          </cell>
          <cell r="G19">
            <v>2.672412165871688</v>
          </cell>
          <cell r="H19">
            <v>2.4638376102006156</v>
          </cell>
          <cell r="I19">
            <v>2.8978377880760853</v>
          </cell>
          <cell r="J19">
            <v>2.965539568248338</v>
          </cell>
          <cell r="K19">
            <v>1.751286135949925</v>
          </cell>
          <cell r="L19">
            <v>0.9584534023150287</v>
          </cell>
          <cell r="M19">
            <v>0.7246448521057465</v>
          </cell>
        </row>
        <row r="20">
          <cell r="B20">
            <v>0.6067732971400419</v>
          </cell>
          <cell r="C20">
            <v>0.8855890237577598</v>
          </cell>
          <cell r="D20">
            <v>1.404981627766628</v>
          </cell>
          <cell r="E20">
            <v>2.2069607114110057</v>
          </cell>
          <cell r="F20">
            <v>2.8893015885103788</v>
          </cell>
          <cell r="G20">
            <v>3.199003054602122</v>
          </cell>
          <cell r="H20">
            <v>3.256012373851525</v>
          </cell>
          <cell r="I20">
            <v>3.0315494814248116</v>
          </cell>
          <cell r="J20">
            <v>2.1024520158427586</v>
          </cell>
          <cell r="K20">
            <v>1.0944279126242518</v>
          </cell>
          <cell r="L20">
            <v>0.6577181520564216</v>
          </cell>
          <cell r="M20">
            <v>0.5839872319063378</v>
          </cell>
        </row>
        <row r="21">
          <cell r="B21">
            <v>0.42685863248041384</v>
          </cell>
          <cell r="C21">
            <v>0.7926456571927128</v>
          </cell>
          <cell r="D21">
            <v>1.5538203681517413</v>
          </cell>
          <cell r="E21">
            <v>2.8468755764403575</v>
          </cell>
          <cell r="F21">
            <v>3.174434336080539</v>
          </cell>
          <cell r="G21">
            <v>3.377062074293345</v>
          </cell>
          <cell r="H21">
            <v>3.6818521039453795</v>
          </cell>
          <cell r="I21">
            <v>3.9979064663401256</v>
          </cell>
          <cell r="J21">
            <v>3.4161411484935638</v>
          </cell>
          <cell r="K21">
            <v>1.4127615812361873</v>
          </cell>
          <cell r="L21">
            <v>0.5367692293175397</v>
          </cell>
          <cell r="M21">
            <v>0.41262793085228333</v>
          </cell>
        </row>
        <row r="22">
          <cell r="B22">
            <v>0.5776352499104667</v>
          </cell>
          <cell r="C22">
            <v>1.1170696404989808</v>
          </cell>
          <cell r="D22">
            <v>2.1608247025301175</v>
          </cell>
          <cell r="E22">
            <v>2.714238860172455</v>
          </cell>
          <cell r="F22">
            <v>3.1276063772779064</v>
          </cell>
          <cell r="G22">
            <v>3.2782797057069173</v>
          </cell>
          <cell r="H22">
            <v>3.499107075719342</v>
          </cell>
          <cell r="I22">
            <v>3.71198446733114</v>
          </cell>
          <cell r="J22">
            <v>3.0735086931777253</v>
          </cell>
          <cell r="K22">
            <v>1.9356944381771777</v>
          </cell>
          <cell r="L22">
            <v>0.7825124319700089</v>
          </cell>
          <cell r="M22">
            <v>0.5294868495772057</v>
          </cell>
        </row>
        <row r="23">
          <cell r="B23">
            <v>0.6060384178206705</v>
          </cell>
          <cell r="C23">
            <v>1.2331285573835893</v>
          </cell>
          <cell r="D23">
            <v>2.554093004627213</v>
          </cell>
          <cell r="E23">
            <v>3.8974442344312648</v>
          </cell>
          <cell r="F23">
            <v>3.747477119359176</v>
          </cell>
          <cell r="G23">
            <v>3.4962860796658357</v>
          </cell>
          <cell r="H23">
            <v>3.75814751842604</v>
          </cell>
          <cell r="I23">
            <v>4.37678767850233</v>
          </cell>
          <cell r="J23">
            <v>4.445877180133527</v>
          </cell>
          <cell r="K23">
            <v>2.3115647453025945</v>
          </cell>
          <cell r="L23">
            <v>0.8394436059097307</v>
          </cell>
          <cell r="M23">
            <v>0.6011889048440139</v>
          </cell>
        </row>
        <row r="24">
          <cell r="B24">
            <v>1.584600474327057</v>
          </cell>
          <cell r="C24">
            <v>3.135559038592776</v>
          </cell>
          <cell r="D24">
            <v>6.02620280341794</v>
          </cell>
          <cell r="E24">
            <v>9.049431431723288</v>
          </cell>
          <cell r="F24">
            <v>9.106628676449482</v>
          </cell>
          <cell r="G24">
            <v>8.929694310386653</v>
          </cell>
          <cell r="H24">
            <v>9.698990637569679</v>
          </cell>
          <cell r="I24">
            <v>11.531773659822827</v>
          </cell>
          <cell r="J24">
            <v>10.7424875211244</v>
          </cell>
          <cell r="K24">
            <v>5.452140343371503</v>
          </cell>
          <cell r="L24">
            <v>2.090829196648464</v>
          </cell>
          <cell r="M24">
            <v>1.4239253299866366</v>
          </cell>
        </row>
        <row r="25">
          <cell r="B25">
            <v>0.5888502302880552</v>
          </cell>
          <cell r="C25">
            <v>0.9422138196447535</v>
          </cell>
          <cell r="D25">
            <v>1.581338946955505</v>
          </cell>
          <cell r="E25">
            <v>3.022177125068902</v>
          </cell>
          <cell r="F25">
            <v>3.279879421533958</v>
          </cell>
          <cell r="G25">
            <v>3.8779861042737473</v>
          </cell>
          <cell r="H25">
            <v>4.091970473867731</v>
          </cell>
          <cell r="I25">
            <v>3.4896883872705993</v>
          </cell>
          <cell r="J25">
            <v>2.825836144586268</v>
          </cell>
          <cell r="K25">
            <v>1.2657186129560605</v>
          </cell>
          <cell r="L25">
            <v>0.7347161172931207</v>
          </cell>
          <cell r="M25">
            <v>0.5012071262949461</v>
          </cell>
        </row>
        <row r="26">
          <cell r="B26">
            <v>0.9191226365470545</v>
          </cell>
          <cell r="C26">
            <v>1.512347369237587</v>
          </cell>
          <cell r="D26">
            <v>2.1505897217343257</v>
          </cell>
          <cell r="E26">
            <v>2.7544914082215928</v>
          </cell>
          <cell r="F26">
            <v>3.4179472543326854</v>
          </cell>
          <cell r="G26">
            <v>4.833003647377269</v>
          </cell>
          <cell r="H26">
            <v>4.881270234534404</v>
          </cell>
          <cell r="I26">
            <v>3.712107602951208</v>
          </cell>
          <cell r="J26">
            <v>2.896938317557039</v>
          </cell>
          <cell r="K26">
            <v>1.8388353954537808</v>
          </cell>
          <cell r="L26">
            <v>1.1056347417125798</v>
          </cell>
          <cell r="M26">
            <v>0.8497470297598329</v>
          </cell>
        </row>
        <row r="27">
          <cell r="B27">
            <v>1.682540544435606</v>
          </cell>
          <cell r="C27">
            <v>2.866141106531006</v>
          </cell>
          <cell r="D27">
            <v>5.228659030396965</v>
          </cell>
          <cell r="E27">
            <v>8.492099552867181</v>
          </cell>
          <cell r="F27">
            <v>10.410431188914483</v>
          </cell>
          <cell r="G27">
            <v>12.786931627217154</v>
          </cell>
          <cell r="H27">
            <v>13.620884944819593</v>
          </cell>
          <cell r="I27">
            <v>11.86501025587735</v>
          </cell>
          <cell r="J27">
            <v>8.727760730121828</v>
          </cell>
          <cell r="K27">
            <v>4.382040331893345</v>
          </cell>
          <cell r="L27">
            <v>2.0005461925881938</v>
          </cell>
          <cell r="M27">
            <v>1.4296623249597453</v>
          </cell>
        </row>
        <row r="28">
          <cell r="B28">
            <v>0.9757795324507732</v>
          </cell>
          <cell r="C28">
            <v>1.654125889361568</v>
          </cell>
          <cell r="D28">
            <v>2.140276254371499</v>
          </cell>
          <cell r="E28">
            <v>3.0892983677636074</v>
          </cell>
          <cell r="F28">
            <v>4.298159363871317</v>
          </cell>
          <cell r="G28">
            <v>6.174943655415119</v>
          </cell>
          <cell r="H28">
            <v>6.386132228764934</v>
          </cell>
          <cell r="I28">
            <v>4.315896259439042</v>
          </cell>
          <cell r="J28">
            <v>2.933665283778781</v>
          </cell>
          <cell r="K28">
            <v>1.950612752919604</v>
          </cell>
          <cell r="L28">
            <v>1.2089983603861596</v>
          </cell>
          <cell r="M28">
            <v>0.8899629054553015</v>
          </cell>
        </row>
        <row r="29">
          <cell r="B29">
            <v>0.6130551423287273</v>
          </cell>
          <cell r="C29">
            <v>0.814846888389649</v>
          </cell>
          <cell r="D29">
            <v>1.1739349064660207</v>
          </cell>
          <cell r="E29">
            <v>1.779830301443922</v>
          </cell>
          <cell r="F29">
            <v>2.9505341272452412</v>
          </cell>
          <cell r="G29">
            <v>3.9320668536525742</v>
          </cell>
          <cell r="H29">
            <v>4.190442640548553</v>
          </cell>
          <cell r="I29">
            <v>3.1273958573333194</v>
          </cell>
          <cell r="J29">
            <v>1.6445699888154648</v>
          </cell>
          <cell r="K29">
            <v>0.9688174305178338</v>
          </cell>
          <cell r="L29">
            <v>0.6634417937730134</v>
          </cell>
          <cell r="M29">
            <v>0.5369392250386994</v>
          </cell>
        </row>
        <row r="30">
          <cell r="B30">
            <v>0.589266861408024</v>
          </cell>
          <cell r="C30">
            <v>1.063884360994958</v>
          </cell>
          <cell r="D30">
            <v>1.82708807828152</v>
          </cell>
          <cell r="E30">
            <v>2.57168149516993</v>
          </cell>
          <cell r="F30">
            <v>3.289618875838203</v>
          </cell>
          <cell r="G30">
            <v>3.1839724231057467</v>
          </cell>
          <cell r="H30">
            <v>3.269086918850995</v>
          </cell>
          <cell r="I30">
            <v>3.6875920341770376</v>
          </cell>
          <cell r="J30">
            <v>2.7478720436172925</v>
          </cell>
          <cell r="K30">
            <v>1.5231855951209445</v>
          </cell>
          <cell r="L30">
            <v>0.7283805790010728</v>
          </cell>
          <cell r="M30">
            <v>0.5252467158952001</v>
          </cell>
        </row>
        <row r="31">
          <cell r="B31">
            <v>0.3561908473051377</v>
          </cell>
          <cell r="C31">
            <v>0.5198780270528572</v>
          </cell>
          <cell r="D31">
            <v>0.8461436714385708</v>
          </cell>
          <cell r="E31">
            <v>1.4538896314154972</v>
          </cell>
          <cell r="F31">
            <v>2.089977245095968</v>
          </cell>
          <cell r="G31">
            <v>2.7086512232020596</v>
          </cell>
          <cell r="H31">
            <v>2.8843401498140433</v>
          </cell>
          <cell r="I31">
            <v>2.3570389319204668</v>
          </cell>
          <cell r="J31">
            <v>1.4620658871605372</v>
          </cell>
          <cell r="K31">
            <v>0.7242484187007111</v>
          </cell>
          <cell r="L31">
            <v>0.3844540214164511</v>
          </cell>
          <cell r="M31">
            <v>0.28561570338045345</v>
          </cell>
        </row>
        <row r="32">
          <cell r="B32">
            <v>0.6453919392511251</v>
          </cell>
          <cell r="C32">
            <v>0.988968465132038</v>
          </cell>
          <cell r="D32">
            <v>1.3782440562716387</v>
          </cell>
          <cell r="E32">
            <v>1.6218952368537636</v>
          </cell>
          <cell r="F32">
            <v>1.8906316972475203</v>
          </cell>
          <cell r="G32">
            <v>2.124681661614212</v>
          </cell>
          <cell r="H32">
            <v>2.0897866040285744</v>
          </cell>
          <cell r="I32">
            <v>1.7871106008972188</v>
          </cell>
          <cell r="J32">
            <v>1.5421477522994516</v>
          </cell>
          <cell r="K32">
            <v>1.150432159897459</v>
          </cell>
          <cell r="L32">
            <v>0.7069986831313188</v>
          </cell>
          <cell r="M32">
            <v>0.8474929433848484</v>
          </cell>
        </row>
        <row r="33">
          <cell r="B33">
            <v>0.9266184125127647</v>
          </cell>
          <cell r="C33">
            <v>1.626801095102935</v>
          </cell>
          <cell r="D33">
            <v>2.6588336653554903</v>
          </cell>
          <cell r="E33">
            <v>3.534150164380604</v>
          </cell>
          <cell r="F33">
            <v>4.08891136592566</v>
          </cell>
          <cell r="G33">
            <v>3.2232791152564477</v>
          </cell>
          <cell r="H33">
            <v>3.149987086322245</v>
          </cell>
          <cell r="I33">
            <v>4.581085626064551</v>
          </cell>
          <cell r="J33">
            <v>3.689836018724525</v>
          </cell>
          <cell r="K33">
            <v>2.4348874794608975</v>
          </cell>
          <cell r="L33">
            <v>1.2947622933780845</v>
          </cell>
          <cell r="M33">
            <v>0.7822029376183537</v>
          </cell>
        </row>
        <row r="34">
          <cell r="B34">
            <v>0.8866489449135472</v>
          </cell>
          <cell r="C34">
            <v>1.4380079136322714</v>
          </cell>
          <cell r="D34">
            <v>1.7899241197266973</v>
          </cell>
          <cell r="E34">
            <v>2.3239060587715668</v>
          </cell>
          <cell r="F34">
            <v>2.6454888668772236</v>
          </cell>
          <cell r="G34">
            <v>3.463241522728533</v>
          </cell>
          <cell r="H34">
            <v>3.6401563473362497</v>
          </cell>
          <cell r="I34">
            <v>2.836801556639946</v>
          </cell>
          <cell r="J34">
            <v>2.3659034239534784</v>
          </cell>
          <cell r="K34">
            <v>1.7894590403981088</v>
          </cell>
          <cell r="L34">
            <v>1.067384899484242</v>
          </cell>
          <cell r="M34">
            <v>0.7757900951785118</v>
          </cell>
        </row>
        <row r="35">
          <cell r="B35">
            <v>1.1639065333998284</v>
          </cell>
          <cell r="C35">
            <v>1.7593844324331736</v>
          </cell>
          <cell r="D35">
            <v>2.722654872519578</v>
          </cell>
          <cell r="E35">
            <v>4.433176868568644</v>
          </cell>
          <cell r="F35">
            <v>4.573192349825838</v>
          </cell>
          <cell r="G35">
            <v>5.013085283632126</v>
          </cell>
          <cell r="H35">
            <v>5.22690586202175</v>
          </cell>
          <cell r="I35">
            <v>4.908789723737262</v>
          </cell>
          <cell r="J35">
            <v>4.526081427765726</v>
          </cell>
          <cell r="K35">
            <v>2.1971483723056178</v>
          </cell>
          <cell r="L35">
            <v>1.380324516629007</v>
          </cell>
          <cell r="M35">
            <v>0.9941966494319773</v>
          </cell>
        </row>
        <row r="36">
          <cell r="B36">
            <v>1.282639313034558</v>
          </cell>
          <cell r="C36">
            <v>1.672539432344995</v>
          </cell>
          <cell r="D36">
            <v>2.473757277350347</v>
          </cell>
          <cell r="E36">
            <v>3.730860680933648</v>
          </cell>
          <cell r="F36">
            <v>5.133678646372929</v>
          </cell>
          <cell r="G36">
            <v>5.586663073039109</v>
          </cell>
          <cell r="H36">
            <v>5.849558104342779</v>
          </cell>
          <cell r="I36">
            <v>5.600542803283751</v>
          </cell>
          <cell r="J36">
            <v>3.6784009484401645</v>
          </cell>
          <cell r="K36">
            <v>2.1340295555230657</v>
          </cell>
          <cell r="L36">
            <v>1.246930371163822</v>
          </cell>
          <cell r="M36">
            <v>1.1042375255865313</v>
          </cell>
        </row>
      </sheetData>
      <sheetData sheetId="8">
        <row r="4">
          <cell r="B4">
            <v>3.83</v>
          </cell>
          <cell r="C4">
            <v>6.76</v>
          </cell>
          <cell r="D4">
            <v>11.17</v>
          </cell>
          <cell r="E4">
            <v>16.54</v>
          </cell>
          <cell r="F4">
            <v>19.97</v>
          </cell>
          <cell r="G4">
            <v>23.78</v>
          </cell>
          <cell r="H4">
            <v>25.24</v>
          </cell>
          <cell r="I4">
            <v>22.59</v>
          </cell>
          <cell r="J4">
            <v>16.88</v>
          </cell>
          <cell r="K4">
            <v>9.46</v>
          </cell>
          <cell r="L4">
            <v>4.65</v>
          </cell>
          <cell r="M4">
            <v>3.33</v>
          </cell>
        </row>
        <row r="5">
          <cell r="B5">
            <v>3.83</v>
          </cell>
          <cell r="C5">
            <v>6.76</v>
          </cell>
          <cell r="D5">
            <v>11.17</v>
          </cell>
          <cell r="E5">
            <v>16.54</v>
          </cell>
          <cell r="F5">
            <v>19.97</v>
          </cell>
          <cell r="G5">
            <v>23.78</v>
          </cell>
          <cell r="H5">
            <v>25.24</v>
          </cell>
          <cell r="I5">
            <v>22.59</v>
          </cell>
          <cell r="J5">
            <v>16.88</v>
          </cell>
          <cell r="K5">
            <v>9.46</v>
          </cell>
          <cell r="L5">
            <v>4.65</v>
          </cell>
          <cell r="M5">
            <v>3.33</v>
          </cell>
        </row>
        <row r="6">
          <cell r="B6">
            <v>3.83</v>
          </cell>
          <cell r="C6">
            <v>6.76</v>
          </cell>
          <cell r="D6">
            <v>11.17</v>
          </cell>
          <cell r="E6">
            <v>16.54</v>
          </cell>
          <cell r="F6">
            <v>19.97</v>
          </cell>
          <cell r="G6">
            <v>23.78</v>
          </cell>
          <cell r="H6">
            <v>25.24</v>
          </cell>
          <cell r="I6">
            <v>22.59</v>
          </cell>
          <cell r="J6">
            <v>16.88</v>
          </cell>
          <cell r="K6">
            <v>9.46</v>
          </cell>
          <cell r="L6">
            <v>4.65</v>
          </cell>
          <cell r="M6">
            <v>3.33</v>
          </cell>
        </row>
        <row r="7">
          <cell r="B7">
            <v>3.83</v>
          </cell>
          <cell r="C7">
            <v>6.76</v>
          </cell>
          <cell r="D7">
            <v>11.17</v>
          </cell>
          <cell r="E7">
            <v>16.54</v>
          </cell>
          <cell r="F7">
            <v>19.97</v>
          </cell>
          <cell r="G7">
            <v>23.78</v>
          </cell>
          <cell r="H7">
            <v>25.24</v>
          </cell>
          <cell r="I7">
            <v>22.59</v>
          </cell>
          <cell r="J7">
            <v>16.88</v>
          </cell>
          <cell r="K7">
            <v>9.46</v>
          </cell>
          <cell r="L7">
            <v>4.65</v>
          </cell>
          <cell r="M7">
            <v>3.33</v>
          </cell>
        </row>
        <row r="8">
          <cell r="B8">
            <v>3.83</v>
          </cell>
          <cell r="C8">
            <v>6.76</v>
          </cell>
          <cell r="D8">
            <v>11.17</v>
          </cell>
          <cell r="E8">
            <v>16.54</v>
          </cell>
          <cell r="F8">
            <v>19.97</v>
          </cell>
          <cell r="G8">
            <v>23.78</v>
          </cell>
          <cell r="H8">
            <v>25.24</v>
          </cell>
          <cell r="I8">
            <v>22.59</v>
          </cell>
          <cell r="J8">
            <v>16.88</v>
          </cell>
          <cell r="K8">
            <v>9.46</v>
          </cell>
          <cell r="L8">
            <v>4.65</v>
          </cell>
          <cell r="M8">
            <v>3.33</v>
          </cell>
        </row>
        <row r="9">
          <cell r="B9">
            <v>3.83</v>
          </cell>
          <cell r="C9">
            <v>6.76</v>
          </cell>
          <cell r="D9">
            <v>11.17</v>
          </cell>
          <cell r="E9">
            <v>16.54</v>
          </cell>
          <cell r="F9">
            <v>19.97</v>
          </cell>
          <cell r="G9">
            <v>23.78</v>
          </cell>
          <cell r="H9">
            <v>25.24</v>
          </cell>
          <cell r="I9">
            <v>22.59</v>
          </cell>
          <cell r="J9">
            <v>16.88</v>
          </cell>
          <cell r="K9">
            <v>9.46</v>
          </cell>
          <cell r="L9">
            <v>4.65</v>
          </cell>
          <cell r="M9">
            <v>3.33</v>
          </cell>
        </row>
        <row r="10">
          <cell r="B10">
            <v>3.83</v>
          </cell>
          <cell r="C10">
            <v>6.76</v>
          </cell>
          <cell r="D10">
            <v>11.17</v>
          </cell>
          <cell r="E10">
            <v>16.54</v>
          </cell>
          <cell r="F10">
            <v>19.97</v>
          </cell>
          <cell r="G10">
            <v>23.78</v>
          </cell>
          <cell r="H10">
            <v>25.24</v>
          </cell>
          <cell r="I10">
            <v>22.59</v>
          </cell>
          <cell r="J10">
            <v>16.88</v>
          </cell>
          <cell r="K10">
            <v>9.46</v>
          </cell>
          <cell r="L10">
            <v>4.65</v>
          </cell>
          <cell r="M10">
            <v>3.33</v>
          </cell>
        </row>
        <row r="11">
          <cell r="B11">
            <v>3.83</v>
          </cell>
          <cell r="C11">
            <v>6.76</v>
          </cell>
          <cell r="D11">
            <v>11.17</v>
          </cell>
          <cell r="E11">
            <v>16.54</v>
          </cell>
          <cell r="F11">
            <v>19.97</v>
          </cell>
          <cell r="G11">
            <v>23.78</v>
          </cell>
          <cell r="H11">
            <v>25.24</v>
          </cell>
          <cell r="I11">
            <v>22.59</v>
          </cell>
          <cell r="J11">
            <v>16.88</v>
          </cell>
          <cell r="K11">
            <v>9.46</v>
          </cell>
          <cell r="L11">
            <v>4.65</v>
          </cell>
          <cell r="M11">
            <v>3.33</v>
          </cell>
        </row>
        <row r="12">
          <cell r="B12">
            <v>3.83</v>
          </cell>
          <cell r="C12">
            <v>6.76</v>
          </cell>
          <cell r="D12">
            <v>11.17</v>
          </cell>
          <cell r="E12">
            <v>16.54</v>
          </cell>
          <cell r="F12">
            <v>19.97</v>
          </cell>
          <cell r="G12">
            <v>23.78</v>
          </cell>
          <cell r="H12">
            <v>25.24</v>
          </cell>
          <cell r="I12">
            <v>22.59</v>
          </cell>
          <cell r="J12">
            <v>16.88</v>
          </cell>
          <cell r="K12">
            <v>9.46</v>
          </cell>
          <cell r="L12">
            <v>4.65</v>
          </cell>
          <cell r="M12">
            <v>3.33</v>
          </cell>
        </row>
        <row r="13">
          <cell r="B13">
            <v>3.83</v>
          </cell>
          <cell r="C13">
            <v>6.76</v>
          </cell>
          <cell r="D13">
            <v>11.17</v>
          </cell>
          <cell r="E13">
            <v>16.54</v>
          </cell>
          <cell r="F13">
            <v>19.97</v>
          </cell>
          <cell r="G13">
            <v>23.78</v>
          </cell>
          <cell r="H13">
            <v>25.24</v>
          </cell>
          <cell r="I13">
            <v>22.59</v>
          </cell>
          <cell r="J13">
            <v>16.88</v>
          </cell>
          <cell r="K13">
            <v>9.46</v>
          </cell>
          <cell r="L13">
            <v>4.65</v>
          </cell>
          <cell r="M13">
            <v>3.33</v>
          </cell>
        </row>
        <row r="14">
          <cell r="B14">
            <v>3.83</v>
          </cell>
          <cell r="C14">
            <v>6.76</v>
          </cell>
          <cell r="D14">
            <v>11.17</v>
          </cell>
          <cell r="E14">
            <v>16.54</v>
          </cell>
          <cell r="F14">
            <v>19.97</v>
          </cell>
          <cell r="G14">
            <v>23.78</v>
          </cell>
          <cell r="H14">
            <v>25.24</v>
          </cell>
          <cell r="I14">
            <v>22.59</v>
          </cell>
          <cell r="J14">
            <v>16.88</v>
          </cell>
          <cell r="K14">
            <v>9.46</v>
          </cell>
          <cell r="L14">
            <v>4.65</v>
          </cell>
          <cell r="M14">
            <v>3.33</v>
          </cell>
        </row>
        <row r="15">
          <cell r="B15">
            <v>3.83</v>
          </cell>
          <cell r="C15">
            <v>6.76</v>
          </cell>
          <cell r="D15">
            <v>11.17</v>
          </cell>
          <cell r="E15">
            <v>16.54</v>
          </cell>
          <cell r="F15">
            <v>19.97</v>
          </cell>
          <cell r="G15">
            <v>23.78</v>
          </cell>
          <cell r="H15">
            <v>25.24</v>
          </cell>
          <cell r="I15">
            <v>22.59</v>
          </cell>
          <cell r="J15">
            <v>16.88</v>
          </cell>
          <cell r="K15">
            <v>9.46</v>
          </cell>
          <cell r="L15">
            <v>4.65</v>
          </cell>
          <cell r="M15">
            <v>3.33</v>
          </cell>
        </row>
        <row r="16">
          <cell r="B16">
            <v>3.83</v>
          </cell>
          <cell r="C16">
            <v>6.76</v>
          </cell>
          <cell r="D16">
            <v>11.17</v>
          </cell>
          <cell r="E16">
            <v>16.54</v>
          </cell>
          <cell r="F16">
            <v>19.97</v>
          </cell>
          <cell r="G16">
            <v>23.78</v>
          </cell>
          <cell r="H16">
            <v>25.24</v>
          </cell>
          <cell r="I16">
            <v>22.59</v>
          </cell>
          <cell r="J16">
            <v>16.88</v>
          </cell>
          <cell r="K16">
            <v>9.46</v>
          </cell>
          <cell r="L16">
            <v>4.65</v>
          </cell>
          <cell r="M16">
            <v>3.33</v>
          </cell>
        </row>
        <row r="17">
          <cell r="B17">
            <v>3.83</v>
          </cell>
          <cell r="C17">
            <v>6.76</v>
          </cell>
          <cell r="D17">
            <v>11.17</v>
          </cell>
          <cell r="E17">
            <v>16.54</v>
          </cell>
          <cell r="F17">
            <v>19.97</v>
          </cell>
          <cell r="G17">
            <v>23.78</v>
          </cell>
          <cell r="H17">
            <v>25.24</v>
          </cell>
          <cell r="I17">
            <v>22.59</v>
          </cell>
          <cell r="J17">
            <v>16.88</v>
          </cell>
          <cell r="K17">
            <v>9.46</v>
          </cell>
          <cell r="L17">
            <v>4.65</v>
          </cell>
          <cell r="M17">
            <v>3.33</v>
          </cell>
        </row>
        <row r="18">
          <cell r="B18">
            <v>3.83</v>
          </cell>
          <cell r="C18">
            <v>6.76</v>
          </cell>
          <cell r="D18">
            <v>11.17</v>
          </cell>
          <cell r="E18">
            <v>16.54</v>
          </cell>
          <cell r="F18">
            <v>19.97</v>
          </cell>
          <cell r="G18">
            <v>23.78</v>
          </cell>
          <cell r="H18">
            <v>25.24</v>
          </cell>
          <cell r="I18">
            <v>22.59</v>
          </cell>
          <cell r="J18">
            <v>16.88</v>
          </cell>
          <cell r="K18">
            <v>9.46</v>
          </cell>
          <cell r="L18">
            <v>4.65</v>
          </cell>
          <cell r="M18">
            <v>3.33</v>
          </cell>
        </row>
        <row r="19">
          <cell r="B19">
            <v>3.83</v>
          </cell>
          <cell r="C19">
            <v>6.76</v>
          </cell>
          <cell r="D19">
            <v>11.17</v>
          </cell>
          <cell r="E19">
            <v>16.54</v>
          </cell>
          <cell r="F19">
            <v>19.97</v>
          </cell>
          <cell r="G19">
            <v>23.78</v>
          </cell>
          <cell r="H19">
            <v>25.24</v>
          </cell>
          <cell r="I19">
            <v>22.59</v>
          </cell>
          <cell r="J19">
            <v>16.88</v>
          </cell>
          <cell r="K19">
            <v>9.46</v>
          </cell>
          <cell r="L19">
            <v>4.65</v>
          </cell>
          <cell r="M19">
            <v>3.33</v>
          </cell>
        </row>
        <row r="20">
          <cell r="B20">
            <v>3.83</v>
          </cell>
          <cell r="C20">
            <v>6.76</v>
          </cell>
          <cell r="D20">
            <v>11.17</v>
          </cell>
          <cell r="E20">
            <v>16.54</v>
          </cell>
          <cell r="F20">
            <v>19.97</v>
          </cell>
          <cell r="G20">
            <v>23.78</v>
          </cell>
          <cell r="H20">
            <v>25.24</v>
          </cell>
          <cell r="I20">
            <v>22.59</v>
          </cell>
          <cell r="J20">
            <v>16.88</v>
          </cell>
          <cell r="K20">
            <v>9.46</v>
          </cell>
          <cell r="L20">
            <v>4.65</v>
          </cell>
          <cell r="M20">
            <v>3.33</v>
          </cell>
        </row>
        <row r="21">
          <cell r="B21">
            <v>3.83</v>
          </cell>
          <cell r="C21">
            <v>6.76</v>
          </cell>
          <cell r="D21">
            <v>11.17</v>
          </cell>
          <cell r="E21">
            <v>16.54</v>
          </cell>
          <cell r="F21">
            <v>19.97</v>
          </cell>
          <cell r="G21">
            <v>23.78</v>
          </cell>
          <cell r="H21">
            <v>25.24</v>
          </cell>
          <cell r="I21">
            <v>22.59</v>
          </cell>
          <cell r="J21">
            <v>16.88</v>
          </cell>
          <cell r="K21">
            <v>9.46</v>
          </cell>
          <cell r="L21">
            <v>4.65</v>
          </cell>
          <cell r="M21">
            <v>3.33</v>
          </cell>
        </row>
        <row r="22">
          <cell r="B22">
            <v>3.83</v>
          </cell>
          <cell r="C22">
            <v>6.76</v>
          </cell>
          <cell r="D22">
            <v>11.17</v>
          </cell>
          <cell r="E22">
            <v>16.54</v>
          </cell>
          <cell r="F22">
            <v>19.97</v>
          </cell>
          <cell r="G22">
            <v>23.78</v>
          </cell>
          <cell r="H22">
            <v>25.24</v>
          </cell>
          <cell r="I22">
            <v>22.59</v>
          </cell>
          <cell r="J22">
            <v>16.88</v>
          </cell>
          <cell r="K22">
            <v>9.46</v>
          </cell>
          <cell r="L22">
            <v>4.65</v>
          </cell>
          <cell r="M22">
            <v>3.33</v>
          </cell>
        </row>
        <row r="23">
          <cell r="B23">
            <v>3.83</v>
          </cell>
          <cell r="C23">
            <v>6.76</v>
          </cell>
          <cell r="D23">
            <v>11.17</v>
          </cell>
          <cell r="E23">
            <v>16.54</v>
          </cell>
          <cell r="F23">
            <v>19.97</v>
          </cell>
          <cell r="G23">
            <v>23.78</v>
          </cell>
          <cell r="H23">
            <v>25.24</v>
          </cell>
          <cell r="I23">
            <v>22.59</v>
          </cell>
          <cell r="J23">
            <v>16.88</v>
          </cell>
          <cell r="K23">
            <v>9.46</v>
          </cell>
          <cell r="L23">
            <v>4.65</v>
          </cell>
          <cell r="M23">
            <v>3.33</v>
          </cell>
        </row>
        <row r="24">
          <cell r="B24">
            <v>3.83</v>
          </cell>
          <cell r="C24">
            <v>6.76</v>
          </cell>
          <cell r="D24">
            <v>11.17</v>
          </cell>
          <cell r="E24">
            <v>16.54</v>
          </cell>
          <cell r="F24">
            <v>19.97</v>
          </cell>
          <cell r="G24">
            <v>23.78</v>
          </cell>
          <cell r="H24">
            <v>25.24</v>
          </cell>
          <cell r="I24">
            <v>22.59</v>
          </cell>
          <cell r="J24">
            <v>16.88</v>
          </cell>
          <cell r="K24">
            <v>9.46</v>
          </cell>
          <cell r="L24">
            <v>4.65</v>
          </cell>
          <cell r="M24">
            <v>3.33</v>
          </cell>
        </row>
        <row r="25">
          <cell r="B25">
            <v>3.83</v>
          </cell>
          <cell r="C25">
            <v>6.76</v>
          </cell>
          <cell r="D25">
            <v>11.17</v>
          </cell>
          <cell r="E25">
            <v>16.54</v>
          </cell>
          <cell r="F25">
            <v>19.97</v>
          </cell>
          <cell r="G25">
            <v>23.78</v>
          </cell>
          <cell r="H25">
            <v>25.24</v>
          </cell>
          <cell r="I25">
            <v>22.59</v>
          </cell>
          <cell r="J25">
            <v>16.88</v>
          </cell>
          <cell r="K25">
            <v>9.46</v>
          </cell>
          <cell r="L25">
            <v>4.65</v>
          </cell>
          <cell r="M25">
            <v>3.33</v>
          </cell>
        </row>
        <row r="26">
          <cell r="B26">
            <v>3.83</v>
          </cell>
          <cell r="C26">
            <v>6.76</v>
          </cell>
          <cell r="D26">
            <v>11.17</v>
          </cell>
          <cell r="E26">
            <v>16.54</v>
          </cell>
          <cell r="F26">
            <v>19.97</v>
          </cell>
          <cell r="G26">
            <v>23.78</v>
          </cell>
          <cell r="H26">
            <v>25.24</v>
          </cell>
          <cell r="I26">
            <v>22.59</v>
          </cell>
          <cell r="J26">
            <v>16.88</v>
          </cell>
          <cell r="K26">
            <v>9.46</v>
          </cell>
          <cell r="L26">
            <v>4.65</v>
          </cell>
          <cell r="M26">
            <v>3.33</v>
          </cell>
        </row>
        <row r="27">
          <cell r="B27">
            <v>3.83</v>
          </cell>
          <cell r="C27">
            <v>6.76</v>
          </cell>
          <cell r="D27">
            <v>11.17</v>
          </cell>
          <cell r="E27">
            <v>16.54</v>
          </cell>
          <cell r="F27">
            <v>19.97</v>
          </cell>
          <cell r="G27">
            <v>23.78</v>
          </cell>
          <cell r="H27">
            <v>25.24</v>
          </cell>
          <cell r="I27">
            <v>22.59</v>
          </cell>
          <cell r="J27">
            <v>16.88</v>
          </cell>
          <cell r="K27">
            <v>9.46</v>
          </cell>
          <cell r="L27">
            <v>4.65</v>
          </cell>
          <cell r="M27">
            <v>3.33</v>
          </cell>
        </row>
        <row r="28">
          <cell r="B28">
            <v>3.83</v>
          </cell>
          <cell r="C28">
            <v>6.76</v>
          </cell>
          <cell r="D28">
            <v>11.17</v>
          </cell>
          <cell r="E28">
            <v>16.54</v>
          </cell>
          <cell r="F28">
            <v>19.97</v>
          </cell>
          <cell r="G28">
            <v>23.78</v>
          </cell>
          <cell r="H28">
            <v>25.24</v>
          </cell>
          <cell r="I28">
            <v>22.59</v>
          </cell>
          <cell r="J28">
            <v>16.88</v>
          </cell>
          <cell r="K28">
            <v>9.46</v>
          </cell>
          <cell r="L28">
            <v>4.65</v>
          </cell>
          <cell r="M28">
            <v>3.33</v>
          </cell>
        </row>
        <row r="29">
          <cell r="B29">
            <v>3.83</v>
          </cell>
          <cell r="C29">
            <v>6.76</v>
          </cell>
          <cell r="D29">
            <v>11.17</v>
          </cell>
          <cell r="E29">
            <v>16.54</v>
          </cell>
          <cell r="F29">
            <v>19.97</v>
          </cell>
          <cell r="G29">
            <v>23.78</v>
          </cell>
          <cell r="H29">
            <v>25.24</v>
          </cell>
          <cell r="I29">
            <v>22.59</v>
          </cell>
          <cell r="J29">
            <v>16.88</v>
          </cell>
          <cell r="K29">
            <v>9.46</v>
          </cell>
          <cell r="L29">
            <v>4.65</v>
          </cell>
          <cell r="M29">
            <v>3.33</v>
          </cell>
        </row>
        <row r="30">
          <cell r="B30">
            <v>3.83</v>
          </cell>
          <cell r="C30">
            <v>6.76</v>
          </cell>
          <cell r="D30">
            <v>11.17</v>
          </cell>
          <cell r="E30">
            <v>16.54</v>
          </cell>
          <cell r="F30">
            <v>19.97</v>
          </cell>
          <cell r="G30">
            <v>23.78</v>
          </cell>
          <cell r="H30">
            <v>25.24</v>
          </cell>
          <cell r="I30">
            <v>22.59</v>
          </cell>
          <cell r="J30">
            <v>16.88</v>
          </cell>
          <cell r="K30">
            <v>9.46</v>
          </cell>
          <cell r="L30">
            <v>4.65</v>
          </cell>
          <cell r="M30">
            <v>3.33</v>
          </cell>
        </row>
        <row r="31">
          <cell r="B31">
            <v>3.83</v>
          </cell>
          <cell r="C31">
            <v>6.76</v>
          </cell>
          <cell r="D31">
            <v>11.17</v>
          </cell>
          <cell r="E31">
            <v>16.54</v>
          </cell>
          <cell r="F31">
            <v>19.97</v>
          </cell>
          <cell r="G31">
            <v>23.78</v>
          </cell>
          <cell r="H31">
            <v>25.24</v>
          </cell>
          <cell r="I31">
            <v>22.59</v>
          </cell>
          <cell r="J31">
            <v>16.88</v>
          </cell>
          <cell r="K31">
            <v>9.46</v>
          </cell>
          <cell r="L31">
            <v>4.65</v>
          </cell>
          <cell r="M31">
            <v>3.33</v>
          </cell>
        </row>
        <row r="32">
          <cell r="B32">
            <v>3.83</v>
          </cell>
          <cell r="C32">
            <v>6.76</v>
          </cell>
          <cell r="D32">
            <v>11.17</v>
          </cell>
          <cell r="E32">
            <v>16.54</v>
          </cell>
          <cell r="F32">
            <v>19.97</v>
          </cell>
          <cell r="G32">
            <v>23.78</v>
          </cell>
          <cell r="H32">
            <v>25.24</v>
          </cell>
          <cell r="I32">
            <v>22.59</v>
          </cell>
          <cell r="J32">
            <v>16.88</v>
          </cell>
          <cell r="K32">
            <v>9.46</v>
          </cell>
          <cell r="L32">
            <v>4.65</v>
          </cell>
          <cell r="M32">
            <v>3.33</v>
          </cell>
        </row>
        <row r="33">
          <cell r="B33">
            <v>3.83</v>
          </cell>
          <cell r="C33">
            <v>6.76</v>
          </cell>
          <cell r="D33">
            <v>11.17</v>
          </cell>
          <cell r="E33">
            <v>16.54</v>
          </cell>
          <cell r="F33">
            <v>19.97</v>
          </cell>
          <cell r="G33">
            <v>23.78</v>
          </cell>
          <cell r="H33">
            <v>25.24</v>
          </cell>
          <cell r="I33">
            <v>22.59</v>
          </cell>
          <cell r="J33">
            <v>16.88</v>
          </cell>
          <cell r="K33">
            <v>9.46</v>
          </cell>
          <cell r="L33">
            <v>4.65</v>
          </cell>
          <cell r="M33">
            <v>3.33</v>
          </cell>
        </row>
        <row r="34">
          <cell r="B34">
            <v>3.83</v>
          </cell>
          <cell r="C34">
            <v>6.76</v>
          </cell>
          <cell r="D34">
            <v>11.17</v>
          </cell>
          <cell r="E34">
            <v>16.54</v>
          </cell>
          <cell r="F34">
            <v>19.97</v>
          </cell>
          <cell r="G34">
            <v>23.78</v>
          </cell>
          <cell r="H34">
            <v>25.24</v>
          </cell>
          <cell r="I34">
            <v>22.59</v>
          </cell>
          <cell r="J34">
            <v>16.88</v>
          </cell>
          <cell r="K34">
            <v>9.46</v>
          </cell>
          <cell r="L34">
            <v>4.65</v>
          </cell>
          <cell r="M34">
            <v>3.33</v>
          </cell>
        </row>
        <row r="35">
          <cell r="B35">
            <v>3.83</v>
          </cell>
          <cell r="C35">
            <v>6.76</v>
          </cell>
          <cell r="D35">
            <v>11.17</v>
          </cell>
          <cell r="E35">
            <v>16.54</v>
          </cell>
          <cell r="F35">
            <v>19.97</v>
          </cell>
          <cell r="G35">
            <v>23.78</v>
          </cell>
          <cell r="H35">
            <v>25.24</v>
          </cell>
          <cell r="I35">
            <v>22.59</v>
          </cell>
          <cell r="J35">
            <v>16.88</v>
          </cell>
          <cell r="K35">
            <v>9.46</v>
          </cell>
          <cell r="L35">
            <v>4.65</v>
          </cell>
          <cell r="M35">
            <v>3.33</v>
          </cell>
        </row>
        <row r="36">
          <cell r="B36">
            <v>3.83</v>
          </cell>
          <cell r="C36">
            <v>6.76</v>
          </cell>
          <cell r="D36">
            <v>11.17</v>
          </cell>
          <cell r="E36">
            <v>16.54</v>
          </cell>
          <cell r="F36">
            <v>19.97</v>
          </cell>
          <cell r="G36">
            <v>23.78</v>
          </cell>
          <cell r="H36">
            <v>25.24</v>
          </cell>
          <cell r="I36">
            <v>22.59</v>
          </cell>
          <cell r="J36">
            <v>16.88</v>
          </cell>
          <cell r="K36">
            <v>9.46</v>
          </cell>
          <cell r="L36">
            <v>4.65</v>
          </cell>
          <cell r="M36">
            <v>3.33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39" sqref="B39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">
        <v>5</v>
      </c>
      <c r="C4" s="1">
        <v>7.7</v>
      </c>
      <c r="D4" s="1">
        <v>11.5</v>
      </c>
      <c r="E4" s="1">
        <v>15.4</v>
      </c>
      <c r="F4" s="1">
        <v>19.4</v>
      </c>
      <c r="G4" s="1">
        <v>23.4</v>
      </c>
      <c r="H4" s="1">
        <v>28</v>
      </c>
      <c r="I4" s="1">
        <v>28.2</v>
      </c>
      <c r="J4" s="1">
        <v>24.9</v>
      </c>
      <c r="K4" s="1">
        <v>16.9</v>
      </c>
      <c r="L4" s="1">
        <v>8</v>
      </c>
      <c r="M4" s="1">
        <v>4.2</v>
      </c>
      <c r="N4" s="1">
        <v>16.1</v>
      </c>
    </row>
    <row r="5" spans="1:14" ht="11.25">
      <c r="A5" s="4" t="s">
        <v>5</v>
      </c>
      <c r="B5" s="1">
        <v>3.6</v>
      </c>
      <c r="C5" s="1">
        <v>5.2</v>
      </c>
      <c r="D5" s="1">
        <v>7.9</v>
      </c>
      <c r="E5" s="1">
        <v>12.8</v>
      </c>
      <c r="F5" s="1">
        <v>18.3</v>
      </c>
      <c r="G5" s="1">
        <v>22.8</v>
      </c>
      <c r="H5" s="1">
        <v>27.7</v>
      </c>
      <c r="I5" s="1">
        <v>26.5</v>
      </c>
      <c r="J5" s="1">
        <v>19.5</v>
      </c>
      <c r="K5" s="1">
        <v>12.5</v>
      </c>
      <c r="L5" s="1">
        <v>6.4</v>
      </c>
      <c r="M5" s="1">
        <v>3.4</v>
      </c>
      <c r="N5" s="1">
        <v>13.9</v>
      </c>
    </row>
    <row r="6" spans="1:14" ht="11.25">
      <c r="A6" s="4" t="s">
        <v>6</v>
      </c>
      <c r="B6" s="1">
        <v>7.5</v>
      </c>
      <c r="C6" s="1">
        <v>8.8</v>
      </c>
      <c r="D6" s="1">
        <v>10.9</v>
      </c>
      <c r="E6" s="1">
        <v>14</v>
      </c>
      <c r="F6" s="1">
        <v>17.4</v>
      </c>
      <c r="G6" s="1">
        <v>21.9</v>
      </c>
      <c r="H6" s="1">
        <v>26</v>
      </c>
      <c r="I6" s="1">
        <v>27</v>
      </c>
      <c r="J6" s="1">
        <v>22.9</v>
      </c>
      <c r="K6" s="1">
        <v>17.3</v>
      </c>
      <c r="L6" s="1">
        <v>8.4</v>
      </c>
      <c r="M6" s="1">
        <v>6.8</v>
      </c>
      <c r="N6" s="1">
        <v>15.7</v>
      </c>
    </row>
    <row r="7" spans="1:14" ht="11.25">
      <c r="A7" s="4" t="s">
        <v>7</v>
      </c>
      <c r="B7" s="1">
        <v>5.3</v>
      </c>
      <c r="C7" s="1">
        <v>6.3</v>
      </c>
      <c r="D7" s="1">
        <v>7.7</v>
      </c>
      <c r="E7" s="1">
        <v>10.3</v>
      </c>
      <c r="F7" s="1">
        <v>13.6</v>
      </c>
      <c r="G7" s="1">
        <v>18.6</v>
      </c>
      <c r="H7" s="1">
        <v>23.6</v>
      </c>
      <c r="I7" s="1">
        <v>24.3</v>
      </c>
      <c r="J7" s="1">
        <v>21.2</v>
      </c>
      <c r="K7" s="1">
        <v>14.6</v>
      </c>
      <c r="L7" s="1">
        <v>6.3</v>
      </c>
      <c r="M7" s="1">
        <v>5.3</v>
      </c>
      <c r="N7" s="1">
        <v>13.1</v>
      </c>
    </row>
    <row r="8" spans="1:14" ht="11.25">
      <c r="A8" s="4" t="s">
        <v>8</v>
      </c>
      <c r="B8" s="1">
        <v>4.5</v>
      </c>
      <c r="C8" s="1">
        <v>5.9</v>
      </c>
      <c r="D8" s="1">
        <v>6.6</v>
      </c>
      <c r="E8" s="1">
        <v>10</v>
      </c>
      <c r="F8" s="1">
        <v>12.1</v>
      </c>
      <c r="G8" s="1">
        <v>17.6</v>
      </c>
      <c r="H8" s="1">
        <v>21.4</v>
      </c>
      <c r="I8" s="1">
        <v>22.3</v>
      </c>
      <c r="J8" s="1">
        <v>18.8</v>
      </c>
      <c r="K8" s="1">
        <v>12.6</v>
      </c>
      <c r="L8" s="1">
        <v>5.5</v>
      </c>
      <c r="M8" s="1">
        <v>4.5</v>
      </c>
      <c r="N8" s="1">
        <v>11.8</v>
      </c>
    </row>
    <row r="9" spans="1:14" ht="11.25">
      <c r="A9" s="4" t="s">
        <v>9</v>
      </c>
      <c r="B9" s="1">
        <v>3.7</v>
      </c>
      <c r="C9" s="1">
        <v>5.2</v>
      </c>
      <c r="D9" s="1">
        <v>7.4</v>
      </c>
      <c r="E9" s="1">
        <v>10.2</v>
      </c>
      <c r="F9" s="1">
        <v>14.7</v>
      </c>
      <c r="G9" s="1">
        <v>19.3</v>
      </c>
      <c r="H9" s="1">
        <v>24.3</v>
      </c>
      <c r="I9" s="1">
        <v>23.4</v>
      </c>
      <c r="J9" s="1">
        <v>19.8</v>
      </c>
      <c r="K9" s="1">
        <v>13.4</v>
      </c>
      <c r="L9" s="1">
        <v>6.3</v>
      </c>
      <c r="M9" s="1">
        <v>3.6</v>
      </c>
      <c r="N9" s="1">
        <v>12.6</v>
      </c>
    </row>
    <row r="10" spans="1:14" ht="11.25">
      <c r="A10" s="4" t="s">
        <v>10</v>
      </c>
      <c r="B10" s="1">
        <v>6</v>
      </c>
      <c r="C10" s="1">
        <v>8.4</v>
      </c>
      <c r="D10" s="1">
        <v>10.6</v>
      </c>
      <c r="E10" s="1">
        <v>13.5</v>
      </c>
      <c r="F10" s="1">
        <v>17.7</v>
      </c>
      <c r="G10" s="1">
        <v>21.4</v>
      </c>
      <c r="H10" s="1">
        <v>25.7</v>
      </c>
      <c r="I10" s="1">
        <v>26.2</v>
      </c>
      <c r="J10" s="1">
        <v>23.6</v>
      </c>
      <c r="K10" s="1">
        <v>17.1</v>
      </c>
      <c r="L10" s="1">
        <v>8.1</v>
      </c>
      <c r="M10" s="1">
        <v>5.4</v>
      </c>
      <c r="N10" s="1">
        <v>15.3</v>
      </c>
    </row>
    <row r="11" spans="1:14" ht="11.25">
      <c r="A11" s="4" t="s">
        <v>11</v>
      </c>
      <c r="B11" s="1">
        <v>4.3</v>
      </c>
      <c r="C11" s="1">
        <v>6.2</v>
      </c>
      <c r="D11" s="1">
        <v>9.3</v>
      </c>
      <c r="E11" s="1">
        <v>12.6</v>
      </c>
      <c r="F11" s="1">
        <v>17.2</v>
      </c>
      <c r="G11" s="1">
        <v>21.2</v>
      </c>
      <c r="H11" s="1">
        <v>26</v>
      </c>
      <c r="I11" s="1">
        <v>25.8</v>
      </c>
      <c r="J11" s="1">
        <v>21.7</v>
      </c>
      <c r="K11" s="1">
        <v>14.5</v>
      </c>
      <c r="L11" s="1">
        <v>7.1</v>
      </c>
      <c r="M11" s="1">
        <v>4.1</v>
      </c>
      <c r="N11" s="1">
        <v>14.2</v>
      </c>
    </row>
    <row r="12" spans="1:14" ht="11.25">
      <c r="A12" s="4" t="s">
        <v>12</v>
      </c>
      <c r="B12" s="1">
        <v>2.9</v>
      </c>
      <c r="C12" s="1">
        <v>4.7</v>
      </c>
      <c r="D12" s="1">
        <v>5.6</v>
      </c>
      <c r="E12" s="1">
        <v>8.7</v>
      </c>
      <c r="F12" s="1">
        <v>14.3</v>
      </c>
      <c r="G12" s="1">
        <v>18.5</v>
      </c>
      <c r="H12" s="1">
        <v>23.2</v>
      </c>
      <c r="I12" s="1">
        <v>23.5</v>
      </c>
      <c r="J12" s="1">
        <v>19.1</v>
      </c>
      <c r="K12" s="1">
        <v>12.3</v>
      </c>
      <c r="L12" s="1">
        <v>5.4</v>
      </c>
      <c r="M12" s="1">
        <v>2.9</v>
      </c>
      <c r="N12" s="1">
        <v>11.8</v>
      </c>
    </row>
    <row r="13" spans="1:14" ht="11.25">
      <c r="A13" s="4" t="s">
        <v>13</v>
      </c>
      <c r="B13" s="1">
        <v>1.9</v>
      </c>
      <c r="C13" s="1">
        <v>2.4</v>
      </c>
      <c r="D13" s="1">
        <v>3.4</v>
      </c>
      <c r="E13" s="1">
        <v>5.7</v>
      </c>
      <c r="F13" s="1">
        <v>9.5</v>
      </c>
      <c r="G13" s="1">
        <v>14.4</v>
      </c>
      <c r="H13" s="1">
        <v>19.2</v>
      </c>
      <c r="I13" s="1">
        <v>19.1</v>
      </c>
      <c r="J13" s="1">
        <v>15.6</v>
      </c>
      <c r="K13" s="1">
        <v>9.9</v>
      </c>
      <c r="L13" s="1">
        <v>3.4</v>
      </c>
      <c r="M13" s="1">
        <v>1.7</v>
      </c>
      <c r="N13" s="1">
        <v>8.9</v>
      </c>
    </row>
    <row r="14" spans="1:14" ht="11.25">
      <c r="A14" s="4" t="s">
        <v>14</v>
      </c>
      <c r="B14" s="1">
        <v>3</v>
      </c>
      <c r="C14" s="1">
        <v>4.6</v>
      </c>
      <c r="D14" s="1">
        <v>6.1</v>
      </c>
      <c r="E14" s="1">
        <v>9</v>
      </c>
      <c r="F14" s="1">
        <v>13.1</v>
      </c>
      <c r="G14" s="1">
        <v>17.1</v>
      </c>
      <c r="H14" s="1">
        <v>21.6</v>
      </c>
      <c r="I14" s="1">
        <v>21.4</v>
      </c>
      <c r="J14" s="1">
        <v>17.8</v>
      </c>
      <c r="K14" s="1">
        <v>12.4</v>
      </c>
      <c r="L14" s="1">
        <v>5.5</v>
      </c>
      <c r="M14" s="1">
        <v>3.1</v>
      </c>
      <c r="N14" s="1">
        <v>11.2</v>
      </c>
    </row>
    <row r="15" spans="1:14" ht="11.25">
      <c r="A15" s="4" t="s">
        <v>15</v>
      </c>
      <c r="B15" s="1">
        <v>4</v>
      </c>
      <c r="C15" s="1">
        <v>6</v>
      </c>
      <c r="D15" s="1">
        <v>8.3</v>
      </c>
      <c r="E15" s="1">
        <v>11.5</v>
      </c>
      <c r="F15" s="1">
        <v>16</v>
      </c>
      <c r="G15" s="1">
        <v>19.8</v>
      </c>
      <c r="H15" s="1">
        <v>24.3</v>
      </c>
      <c r="I15" s="1">
        <v>24.1</v>
      </c>
      <c r="J15" s="1">
        <v>20</v>
      </c>
      <c r="K15" s="1">
        <v>13.7</v>
      </c>
      <c r="L15" s="1">
        <v>6.6</v>
      </c>
      <c r="M15" s="1">
        <v>3.8</v>
      </c>
      <c r="N15" s="1">
        <v>13.2</v>
      </c>
    </row>
    <row r="16" spans="1:14" ht="11.25">
      <c r="A16" s="4" t="s">
        <v>16</v>
      </c>
      <c r="B16" s="1">
        <v>4.7</v>
      </c>
      <c r="C16" s="1">
        <v>6.8</v>
      </c>
      <c r="D16" s="1">
        <v>8.9</v>
      </c>
      <c r="E16" s="1">
        <v>11.9</v>
      </c>
      <c r="F16" s="1">
        <v>16.2</v>
      </c>
      <c r="G16" s="1">
        <v>20</v>
      </c>
      <c r="H16" s="1">
        <v>24.9</v>
      </c>
      <c r="I16" s="1">
        <v>24.9</v>
      </c>
      <c r="J16" s="1">
        <v>21.5</v>
      </c>
      <c r="K16" s="1">
        <v>15.4</v>
      </c>
      <c r="L16" s="1">
        <v>7.2</v>
      </c>
      <c r="M16" s="1">
        <v>4.3</v>
      </c>
      <c r="N16" s="1">
        <v>13.9</v>
      </c>
    </row>
    <row r="17" spans="1:14" ht="11.25">
      <c r="A17" s="4" t="s">
        <v>17</v>
      </c>
      <c r="B17" s="1">
        <v>2.2</v>
      </c>
      <c r="C17" s="1">
        <v>3.1</v>
      </c>
      <c r="D17" s="1">
        <v>4.5</v>
      </c>
      <c r="E17" s="1">
        <v>7.3</v>
      </c>
      <c r="F17" s="1">
        <v>13</v>
      </c>
      <c r="G17" s="1">
        <v>17.7</v>
      </c>
      <c r="H17" s="1">
        <v>22.8</v>
      </c>
      <c r="I17" s="1">
        <v>21.7</v>
      </c>
      <c r="J17" s="1">
        <v>16.7</v>
      </c>
      <c r="K17" s="1">
        <v>11</v>
      </c>
      <c r="L17" s="1">
        <v>4.4</v>
      </c>
      <c r="M17" s="1">
        <v>2</v>
      </c>
      <c r="N17" s="1">
        <v>10.5</v>
      </c>
    </row>
    <row r="18" spans="1:14" ht="11.25">
      <c r="A18" s="4" t="s">
        <v>18</v>
      </c>
      <c r="B18" s="1">
        <v>3.9</v>
      </c>
      <c r="C18" s="1">
        <v>5.2</v>
      </c>
      <c r="D18" s="1">
        <v>6.3</v>
      </c>
      <c r="E18" s="1">
        <v>9</v>
      </c>
      <c r="F18" s="1">
        <v>13.3</v>
      </c>
      <c r="G18" s="1">
        <v>17.5</v>
      </c>
      <c r="H18" s="1">
        <v>22</v>
      </c>
      <c r="I18" s="1">
        <v>21.7</v>
      </c>
      <c r="J18" s="1">
        <v>18</v>
      </c>
      <c r="K18" s="1">
        <v>12.2</v>
      </c>
      <c r="L18" s="1">
        <v>5.9</v>
      </c>
      <c r="M18" s="1">
        <v>3.8</v>
      </c>
      <c r="N18" s="1">
        <v>11.6</v>
      </c>
    </row>
    <row r="19" spans="1:14" ht="11.25">
      <c r="A19" s="4" t="s">
        <v>19</v>
      </c>
      <c r="B19" s="1">
        <v>4.5</v>
      </c>
      <c r="C19" s="1">
        <v>6.6</v>
      </c>
      <c r="D19" s="1">
        <v>8.4</v>
      </c>
      <c r="E19" s="1">
        <v>11.5</v>
      </c>
      <c r="F19" s="1">
        <v>15.8</v>
      </c>
      <c r="G19" s="1">
        <v>19.6</v>
      </c>
      <c r="H19" s="1">
        <v>23.9</v>
      </c>
      <c r="I19" s="1">
        <v>24.1</v>
      </c>
      <c r="J19" s="1">
        <v>21</v>
      </c>
      <c r="K19" s="1">
        <v>14.7</v>
      </c>
      <c r="L19" s="1">
        <v>6.5</v>
      </c>
      <c r="M19" s="1">
        <v>4.2</v>
      </c>
      <c r="N19" s="1">
        <v>13.4</v>
      </c>
    </row>
    <row r="20" spans="1:14" ht="11.25">
      <c r="A20" s="4" t="s">
        <v>20</v>
      </c>
      <c r="B20" s="1">
        <v>3.5</v>
      </c>
      <c r="C20" s="1">
        <v>5.7</v>
      </c>
      <c r="D20" s="1">
        <v>8.3</v>
      </c>
      <c r="E20" s="1">
        <v>11.3</v>
      </c>
      <c r="F20" s="1">
        <v>16.4</v>
      </c>
      <c r="G20" s="1">
        <v>20.5</v>
      </c>
      <c r="H20" s="1">
        <v>24.8</v>
      </c>
      <c r="I20" s="1">
        <v>24.2</v>
      </c>
      <c r="J20" s="1">
        <v>20</v>
      </c>
      <c r="K20" s="1">
        <v>13.4</v>
      </c>
      <c r="L20" s="1">
        <v>6.3</v>
      </c>
      <c r="M20" s="1">
        <v>3.4</v>
      </c>
      <c r="N20" s="1">
        <v>13.2</v>
      </c>
    </row>
    <row r="21" spans="1:14" ht="11.25">
      <c r="A21" s="4" t="s">
        <v>21</v>
      </c>
      <c r="B21" s="1">
        <v>5.6</v>
      </c>
      <c r="C21" s="1">
        <v>7.3</v>
      </c>
      <c r="D21" s="1">
        <v>9.1</v>
      </c>
      <c r="E21" s="1">
        <v>11.2</v>
      </c>
      <c r="F21" s="1">
        <v>15.8</v>
      </c>
      <c r="G21" s="1">
        <v>19.7</v>
      </c>
      <c r="H21" s="1">
        <v>24.5</v>
      </c>
      <c r="I21" s="1">
        <v>24.7</v>
      </c>
      <c r="J21" s="1">
        <v>21.6</v>
      </c>
      <c r="K21" s="1">
        <v>15.4</v>
      </c>
      <c r="L21" s="1">
        <v>7.4</v>
      </c>
      <c r="M21" s="1">
        <v>5</v>
      </c>
      <c r="N21" s="1">
        <v>13.9</v>
      </c>
    </row>
    <row r="22" spans="1:14" ht="11.25">
      <c r="A22" s="4" t="s">
        <v>22</v>
      </c>
      <c r="B22" s="1">
        <v>4</v>
      </c>
      <c r="C22" s="1">
        <v>5</v>
      </c>
      <c r="D22" s="1">
        <v>6.2</v>
      </c>
      <c r="E22" s="1">
        <v>8.6</v>
      </c>
      <c r="F22" s="1">
        <v>12.5</v>
      </c>
      <c r="G22" s="1">
        <v>16.8</v>
      </c>
      <c r="H22" s="1">
        <v>21.5</v>
      </c>
      <c r="I22" s="1">
        <v>21.7</v>
      </c>
      <c r="J22" s="1">
        <v>18.5</v>
      </c>
      <c r="K22" s="1">
        <v>12.5</v>
      </c>
      <c r="L22" s="1">
        <v>5.5</v>
      </c>
      <c r="M22" s="1">
        <v>3.7</v>
      </c>
      <c r="N22" s="1">
        <v>11.4</v>
      </c>
    </row>
    <row r="23" spans="1:14" ht="11.25">
      <c r="A23" s="4" t="s">
        <v>23</v>
      </c>
      <c r="B23" s="1">
        <v>6.7</v>
      </c>
      <c r="C23" s="1">
        <v>8</v>
      </c>
      <c r="D23" s="1">
        <v>9.9</v>
      </c>
      <c r="E23" s="1">
        <v>12.1</v>
      </c>
      <c r="F23" s="1">
        <v>16.1</v>
      </c>
      <c r="G23" s="1">
        <v>20.2</v>
      </c>
      <c r="H23" s="1">
        <v>24.7</v>
      </c>
      <c r="I23" s="1">
        <v>25.2</v>
      </c>
      <c r="J23" s="1">
        <v>22.3</v>
      </c>
      <c r="K23" s="1">
        <v>16.1</v>
      </c>
      <c r="L23" s="1">
        <v>7.9</v>
      </c>
      <c r="M23" s="1">
        <v>6</v>
      </c>
      <c r="N23" s="1">
        <v>14.6</v>
      </c>
    </row>
    <row r="24" spans="1:14" ht="11.25">
      <c r="A24" s="4" t="s">
        <v>24</v>
      </c>
      <c r="B24" s="1">
        <v>7.1</v>
      </c>
      <c r="C24" s="1">
        <v>9</v>
      </c>
      <c r="D24" s="1">
        <v>11.6</v>
      </c>
      <c r="E24" s="1">
        <v>14.6</v>
      </c>
      <c r="F24" s="1">
        <v>19.1</v>
      </c>
      <c r="G24" s="1">
        <v>23.3</v>
      </c>
      <c r="H24" s="1">
        <v>27.9</v>
      </c>
      <c r="I24" s="1">
        <v>28.2</v>
      </c>
      <c r="J24" s="1">
        <v>25.1</v>
      </c>
      <c r="K24" s="1">
        <v>18.1</v>
      </c>
      <c r="L24" s="1">
        <v>9.1</v>
      </c>
      <c r="M24" s="1">
        <v>6.3</v>
      </c>
      <c r="N24" s="1">
        <v>16.6</v>
      </c>
    </row>
    <row r="25" spans="1:14" ht="11.25">
      <c r="A25" s="4" t="s">
        <v>25</v>
      </c>
      <c r="B25" s="1">
        <v>4.7</v>
      </c>
      <c r="C25" s="1">
        <v>7.1</v>
      </c>
      <c r="D25" s="1">
        <v>10.5</v>
      </c>
      <c r="E25" s="1">
        <v>14</v>
      </c>
      <c r="F25" s="1">
        <v>19.8</v>
      </c>
      <c r="G25" s="1">
        <v>24.2</v>
      </c>
      <c r="H25" s="1">
        <v>29.1</v>
      </c>
      <c r="I25" s="1">
        <v>29</v>
      </c>
      <c r="J25" s="1">
        <v>23.8</v>
      </c>
      <c r="K25" s="1">
        <v>15.8</v>
      </c>
      <c r="L25" s="1">
        <v>7.3</v>
      </c>
      <c r="M25" s="1">
        <v>3.9</v>
      </c>
      <c r="N25" s="1">
        <v>15.8</v>
      </c>
    </row>
    <row r="26" spans="1:14" ht="11.25">
      <c r="A26" s="4" t="s">
        <v>26</v>
      </c>
      <c r="B26" s="1">
        <v>4.9</v>
      </c>
      <c r="C26" s="1">
        <v>7.3</v>
      </c>
      <c r="D26" s="1">
        <v>10.5</v>
      </c>
      <c r="E26" s="1">
        <v>14.7</v>
      </c>
      <c r="F26" s="1">
        <v>18.6</v>
      </c>
      <c r="G26" s="1">
        <v>22.8</v>
      </c>
      <c r="H26" s="1">
        <v>26.9</v>
      </c>
      <c r="I26" s="1">
        <v>27.8</v>
      </c>
      <c r="J26" s="1">
        <v>23</v>
      </c>
      <c r="K26" s="1">
        <v>15.8</v>
      </c>
      <c r="L26" s="1">
        <v>8.1</v>
      </c>
      <c r="M26" s="1">
        <v>4.5</v>
      </c>
      <c r="N26" s="1">
        <v>15.4</v>
      </c>
    </row>
    <row r="27" spans="1:14" ht="11.25">
      <c r="A27" s="4" t="s">
        <v>27</v>
      </c>
      <c r="B27" s="1">
        <v>2.4</v>
      </c>
      <c r="C27" s="1">
        <v>3.8</v>
      </c>
      <c r="D27" s="1">
        <v>5.5</v>
      </c>
      <c r="E27" s="1">
        <v>9</v>
      </c>
      <c r="F27" s="1">
        <v>15</v>
      </c>
      <c r="G27" s="1">
        <v>19.8</v>
      </c>
      <c r="H27" s="1">
        <v>25.1</v>
      </c>
      <c r="I27" s="1">
        <v>24.8</v>
      </c>
      <c r="J27" s="1">
        <v>17.2</v>
      </c>
      <c r="K27" s="1">
        <v>11.2</v>
      </c>
      <c r="L27" s="1">
        <v>5.3</v>
      </c>
      <c r="M27" s="1">
        <v>2.5</v>
      </c>
      <c r="N27" s="1">
        <v>11.8</v>
      </c>
    </row>
    <row r="28" spans="1:14" ht="11.25">
      <c r="A28" s="4" t="s">
        <v>28</v>
      </c>
      <c r="B28" s="1">
        <v>4.1</v>
      </c>
      <c r="C28" s="1">
        <v>5.2</v>
      </c>
      <c r="D28" s="1">
        <v>6.9</v>
      </c>
      <c r="E28" s="1">
        <v>9.1</v>
      </c>
      <c r="F28" s="1">
        <v>14.1</v>
      </c>
      <c r="G28" s="1">
        <v>17.1</v>
      </c>
      <c r="H28" s="1">
        <v>20</v>
      </c>
      <c r="I28" s="1">
        <v>19.3</v>
      </c>
      <c r="J28" s="1">
        <v>16.3</v>
      </c>
      <c r="K28" s="1">
        <v>12.5</v>
      </c>
      <c r="L28" s="1">
        <v>6.5</v>
      </c>
      <c r="M28" s="1">
        <v>4</v>
      </c>
      <c r="N28" s="1">
        <v>11.3</v>
      </c>
    </row>
    <row r="29" spans="1:14" ht="11.25">
      <c r="A29" s="4" t="s">
        <v>29</v>
      </c>
      <c r="B29" s="1">
        <v>2.7</v>
      </c>
      <c r="C29" s="1">
        <v>2.1</v>
      </c>
      <c r="D29" s="1">
        <v>3.4</v>
      </c>
      <c r="E29" s="1">
        <v>5.9</v>
      </c>
      <c r="F29" s="1">
        <v>8.8</v>
      </c>
      <c r="G29" s="1">
        <v>13.8</v>
      </c>
      <c r="H29" s="1">
        <v>18.1</v>
      </c>
      <c r="I29" s="1">
        <v>18</v>
      </c>
      <c r="J29" s="1">
        <v>15.1</v>
      </c>
      <c r="K29" s="1">
        <v>9.4</v>
      </c>
      <c r="L29" s="1">
        <v>2</v>
      </c>
      <c r="M29" s="1">
        <v>1.2</v>
      </c>
      <c r="N29" s="1">
        <v>8.4</v>
      </c>
    </row>
    <row r="30" spans="1:14" ht="11.25">
      <c r="A30" s="4" t="s">
        <v>30</v>
      </c>
      <c r="B30" s="1">
        <v>5.1</v>
      </c>
      <c r="C30" s="1">
        <v>6.7</v>
      </c>
      <c r="D30" s="1">
        <v>8.2</v>
      </c>
      <c r="E30" s="1">
        <v>10.3</v>
      </c>
      <c r="F30" s="1">
        <v>15</v>
      </c>
      <c r="G30" s="1">
        <v>18.9</v>
      </c>
      <c r="H30" s="1">
        <v>22.3</v>
      </c>
      <c r="I30" s="1">
        <v>21.7</v>
      </c>
      <c r="J30" s="1">
        <v>19.3</v>
      </c>
      <c r="K30" s="1">
        <v>13.4</v>
      </c>
      <c r="L30" s="1">
        <v>6.1</v>
      </c>
      <c r="M30" s="1">
        <v>5.5</v>
      </c>
      <c r="N30" s="1">
        <v>12.7</v>
      </c>
    </row>
    <row r="31" spans="1:14" ht="11.25">
      <c r="A31" s="4" t="s">
        <v>31</v>
      </c>
      <c r="B31" s="1">
        <v>2.6</v>
      </c>
      <c r="C31" s="1">
        <v>3.4</v>
      </c>
      <c r="D31" s="1">
        <v>4.7</v>
      </c>
      <c r="E31" s="1">
        <v>5.8</v>
      </c>
      <c r="F31" s="1">
        <v>10.6</v>
      </c>
      <c r="G31" s="1">
        <v>15.7</v>
      </c>
      <c r="H31" s="1">
        <v>20.7</v>
      </c>
      <c r="I31" s="1">
        <v>19.2</v>
      </c>
      <c r="J31" s="1">
        <v>17.8</v>
      </c>
      <c r="K31" s="1">
        <v>11.8</v>
      </c>
      <c r="L31" s="1">
        <v>4.1</v>
      </c>
      <c r="M31" s="1">
        <v>2.5</v>
      </c>
      <c r="N31" s="1">
        <v>9.9</v>
      </c>
    </row>
    <row r="32" spans="1:14" ht="11.25">
      <c r="A32" s="4" t="s">
        <v>32</v>
      </c>
      <c r="B32" s="1">
        <v>4.3</v>
      </c>
      <c r="C32" s="1">
        <v>4.9</v>
      </c>
      <c r="D32" s="1">
        <v>7</v>
      </c>
      <c r="E32" s="1">
        <v>10.8</v>
      </c>
      <c r="F32" s="1">
        <v>16.3</v>
      </c>
      <c r="G32" s="1">
        <v>19.4</v>
      </c>
      <c r="H32" s="1">
        <v>24.4</v>
      </c>
      <c r="I32" s="1">
        <v>22.9</v>
      </c>
      <c r="J32" s="1">
        <v>18.3</v>
      </c>
      <c r="K32" s="1">
        <v>13.2</v>
      </c>
      <c r="L32" s="1">
        <v>6.3</v>
      </c>
      <c r="M32" s="1">
        <v>4.6</v>
      </c>
      <c r="N32" s="1">
        <v>12.7</v>
      </c>
    </row>
    <row r="33" spans="1:14" ht="11.25">
      <c r="A33" s="4" t="s">
        <v>33</v>
      </c>
      <c r="B33" s="1">
        <v>3.9</v>
      </c>
      <c r="C33" s="1">
        <v>5.2</v>
      </c>
      <c r="D33" s="1">
        <v>7.3</v>
      </c>
      <c r="E33" s="1">
        <v>12</v>
      </c>
      <c r="F33" s="1">
        <v>16.1</v>
      </c>
      <c r="G33" s="1">
        <v>19</v>
      </c>
      <c r="H33" s="1">
        <v>23.9</v>
      </c>
      <c r="I33" s="1">
        <v>24.7</v>
      </c>
      <c r="J33" s="1">
        <v>20</v>
      </c>
      <c r="K33" s="1">
        <v>13.2</v>
      </c>
      <c r="L33" s="1">
        <v>6.6</v>
      </c>
      <c r="M33" s="1">
        <v>3.8</v>
      </c>
      <c r="N33" s="1">
        <v>13</v>
      </c>
    </row>
    <row r="34" spans="1:14" ht="11.25">
      <c r="A34" s="4" t="s">
        <v>34</v>
      </c>
      <c r="B34" s="1">
        <v>1.2</v>
      </c>
      <c r="C34" s="1">
        <v>1.7</v>
      </c>
      <c r="D34" s="1">
        <v>3</v>
      </c>
      <c r="E34" s="1">
        <v>5.5</v>
      </c>
      <c r="F34" s="1">
        <v>11.3</v>
      </c>
      <c r="G34" s="1">
        <v>16.4</v>
      </c>
      <c r="H34" s="1">
        <v>20.5</v>
      </c>
      <c r="I34" s="1">
        <v>19.1</v>
      </c>
      <c r="J34" s="1">
        <v>14.4</v>
      </c>
      <c r="K34" s="1">
        <v>9.5</v>
      </c>
      <c r="L34" s="1">
        <v>4.1</v>
      </c>
      <c r="M34" s="1">
        <v>1.4</v>
      </c>
      <c r="N34" s="1">
        <v>9</v>
      </c>
    </row>
    <row r="35" spans="1:14" ht="11.25">
      <c r="A35" s="4" t="s">
        <v>35</v>
      </c>
      <c r="B35" s="1">
        <v>2.1</v>
      </c>
      <c r="C35" s="1">
        <v>2.9</v>
      </c>
      <c r="D35" s="1">
        <v>4.4</v>
      </c>
      <c r="E35" s="1">
        <v>6.9</v>
      </c>
      <c r="F35" s="1">
        <v>12.6</v>
      </c>
      <c r="G35" s="1">
        <v>17.2</v>
      </c>
      <c r="H35" s="1">
        <v>21.4</v>
      </c>
      <c r="I35" s="1">
        <v>20.2</v>
      </c>
      <c r="J35" s="1">
        <v>14.5</v>
      </c>
      <c r="K35" s="1">
        <v>9.6</v>
      </c>
      <c r="L35" s="1">
        <v>4.9</v>
      </c>
      <c r="M35" s="1">
        <v>2.4</v>
      </c>
      <c r="N35" s="1">
        <v>9.9</v>
      </c>
    </row>
    <row r="36" spans="1:14" ht="11.25">
      <c r="A36" s="4" t="s">
        <v>36</v>
      </c>
      <c r="B36" s="1">
        <v>1.9</v>
      </c>
      <c r="C36" s="1">
        <v>3.2</v>
      </c>
      <c r="D36" s="1">
        <v>5.6</v>
      </c>
      <c r="E36" s="1">
        <v>9.1</v>
      </c>
      <c r="F36" s="1">
        <v>15.5</v>
      </c>
      <c r="G36" s="1">
        <v>20.2</v>
      </c>
      <c r="H36" s="1">
        <v>25.6</v>
      </c>
      <c r="I36" s="1">
        <v>23.4</v>
      </c>
      <c r="J36" s="1">
        <v>17.9</v>
      </c>
      <c r="K36" s="1">
        <v>11.3</v>
      </c>
      <c r="L36" s="1">
        <v>4.9</v>
      </c>
      <c r="M36" s="1">
        <v>2.3</v>
      </c>
      <c r="N36" s="1">
        <v>11.7</v>
      </c>
    </row>
    <row r="38" spans="1:14" ht="11.25">
      <c r="A38" s="4" t="s">
        <v>37</v>
      </c>
      <c r="B38" s="1">
        <v>7.8</v>
      </c>
      <c r="C38" s="1">
        <v>10.2</v>
      </c>
      <c r="D38" s="1">
        <v>11.6</v>
      </c>
      <c r="E38" s="1">
        <v>13.7</v>
      </c>
      <c r="F38" s="1">
        <v>18.5</v>
      </c>
      <c r="G38" s="1">
        <v>22.6</v>
      </c>
      <c r="H38" s="1">
        <v>27.6</v>
      </c>
      <c r="I38" s="1">
        <v>26.7</v>
      </c>
      <c r="J38" s="1">
        <v>23.9</v>
      </c>
      <c r="K38" s="1">
        <v>16.4</v>
      </c>
      <c r="L38" s="1">
        <v>8.1</v>
      </c>
      <c r="M38" s="1">
        <v>6.1</v>
      </c>
      <c r="N38" s="1">
        <v>16.1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ave canopy corr tmax'!B4)*10</f>
        <v>62.63969534731794</v>
      </c>
      <c r="C4" s="13">
        <f>('843 ave canopy corr tmax'!C4)*10</f>
        <v>87.27829724282927</v>
      </c>
      <c r="D4" s="13">
        <f>('843 ave canopy corr tmax'!D4)*10</f>
        <v>123.29363073543037</v>
      </c>
      <c r="E4" s="13">
        <f>('843 ave canopy corr tmax'!E4)*10</f>
        <v>161.21114455378313</v>
      </c>
      <c r="F4" s="13">
        <f>('843 ave canopy corr tmax'!F4)*10</f>
        <v>200.96223037105258</v>
      </c>
      <c r="G4" s="13">
        <f>('843 ave canopy corr tmax'!G4)*10</f>
        <v>240.66016127010607</v>
      </c>
      <c r="H4" s="13">
        <f>('843 ave canopy corr tmax'!H4)*10</f>
        <v>286.28963518265925</v>
      </c>
      <c r="I4" s="13">
        <f>('843 ave canopy corr tmax'!I4)*10</f>
        <v>288.1822308687746</v>
      </c>
      <c r="J4" s="13">
        <f>('843 ave canopy corr tmax'!J4)*10</f>
        <v>255.58514650927478</v>
      </c>
      <c r="K4" s="13">
        <f>('843 ave canopy corr tmax'!K4)*10</f>
        <v>177.0951294013545</v>
      </c>
      <c r="L4" s="13">
        <f>('843 ave canopy corr tmax'!L4)*10</f>
        <v>91.64351167870404</v>
      </c>
      <c r="M4" s="13">
        <f>('843 ave canopy corr tmax'!M4)*10</f>
        <v>54.46903787093728</v>
      </c>
      <c r="N4" s="14">
        <f>AVERAGE(B4:M4)</f>
        <v>169.10915425268533</v>
      </c>
    </row>
    <row r="5" spans="1:14" ht="11.25">
      <c r="A5" s="4" t="s">
        <v>5</v>
      </c>
      <c r="B5" s="13">
        <f>('843 ave canopy corr tmax'!B5)*10</f>
        <v>70.51781856757685</v>
      </c>
      <c r="C5" s="13">
        <f>('843 ave canopy corr tmax'!C5)*10</f>
        <v>88.93424617939826</v>
      </c>
      <c r="D5" s="13">
        <f>('843 ave canopy corr tmax'!D5)*10</f>
        <v>117.97211122586458</v>
      </c>
      <c r="E5" s="13">
        <f>('843 ave canopy corr tmax'!E5)*10</f>
        <v>163.29503983639142</v>
      </c>
      <c r="F5" s="13">
        <f>('843 ave canopy corr tmax'!F5)*10</f>
        <v>214.93784551466297</v>
      </c>
      <c r="G5" s="13">
        <f>('843 ave canopy corr tmax'!G5)*10</f>
        <v>260.15602455405696</v>
      </c>
      <c r="H5" s="13">
        <f>('843 ave canopy corr tmax'!H5)*10</f>
        <v>309.5481224093481</v>
      </c>
      <c r="I5" s="13">
        <f>('843 ave canopy corr tmax'!I5)*10</f>
        <v>297.8911729497451</v>
      </c>
      <c r="J5" s="13">
        <f>('843 ave canopy corr tmax'!J5)*10</f>
        <v>231.97188313457008</v>
      </c>
      <c r="K5" s="13">
        <f>('843 ave canopy corr tmax'!K5)*10</f>
        <v>164.73088680372462</v>
      </c>
      <c r="L5" s="13">
        <f>('843 ave canopy corr tmax'!L5)*10</f>
        <v>100.3372748196751</v>
      </c>
      <c r="M5" s="13">
        <f>('843 ave canopy corr tmax'!M5)*10</f>
        <v>67.72823763149015</v>
      </c>
      <c r="N5" s="14">
        <f aca="true" t="shared" si="0" ref="N5:N36">AVERAGE(B5:M5)</f>
        <v>174.00172196887536</v>
      </c>
    </row>
    <row r="6" spans="1:14" ht="11.25">
      <c r="A6" s="4" t="s">
        <v>6</v>
      </c>
      <c r="B6" s="13">
        <f>('843 ave canopy corr tmax'!B6)*10</f>
        <v>86.51324025817618</v>
      </c>
      <c r="C6" s="13">
        <f>('843 ave canopy corr tmax'!C6)*10</f>
        <v>98.76826416606478</v>
      </c>
      <c r="D6" s="13">
        <f>('843 ave canopy corr tmax'!D6)*10</f>
        <v>118.2884489283728</v>
      </c>
      <c r="E6" s="13">
        <f>('843 ave canopy corr tmax'!E6)*10</f>
        <v>147.91902034108494</v>
      </c>
      <c r="F6" s="13">
        <f>('843 ave canopy corr tmax'!F6)*10</f>
        <v>181.19972459117696</v>
      </c>
      <c r="G6" s="13">
        <f>('843 ave canopy corr tmax'!G6)*10</f>
        <v>225.69880746950304</v>
      </c>
      <c r="H6" s="13">
        <f>('843 ave canopy corr tmax'!H6)*10</f>
        <v>265.9810863073274</v>
      </c>
      <c r="I6" s="13">
        <f>('843 ave canopy corr tmax'!I6)*10</f>
        <v>275.6063428002597</v>
      </c>
      <c r="J6" s="13">
        <f>('843 ave canopy corr tmax'!J6)*10</f>
        <v>235.65189600308457</v>
      </c>
      <c r="K6" s="13">
        <f>('843 ave canopy corr tmax'!K6)*10</f>
        <v>182.0922766807415</v>
      </c>
      <c r="L6" s="13">
        <f>('843 ave canopy corr tmax'!L6)*10</f>
        <v>95.01751592891455</v>
      </c>
      <c r="M6" s="13">
        <f>('843 ave canopy corr tmax'!M6)*10</f>
        <v>79.57782440043532</v>
      </c>
      <c r="N6" s="14">
        <f t="shared" si="0"/>
        <v>166.02620398959513</v>
      </c>
    </row>
    <row r="7" spans="1:14" ht="11.25">
      <c r="A7" s="4" t="s">
        <v>7</v>
      </c>
      <c r="B7" s="13">
        <f>('843 ave canopy corr tmax'!B7)*10</f>
        <v>56.422332372904805</v>
      </c>
      <c r="C7" s="13">
        <f>('843 ave canopy corr tmax'!C7)*10</f>
        <v>65.35044925354252</v>
      </c>
      <c r="D7" s="13">
        <f>('843 ave canopy corr tmax'!D7)*10</f>
        <v>78.85613461700741</v>
      </c>
      <c r="E7" s="13">
        <f>('843 ave canopy corr tmax'!E7)*10</f>
        <v>105.70654942550493</v>
      </c>
      <c r="F7" s="13">
        <f>('843 ave canopy corr tmax'!F7)*10</f>
        <v>139.62557278109725</v>
      </c>
      <c r="G7" s="13">
        <f>('843 ave canopy corr tmax'!G7)*10</f>
        <v>189.56182867940163</v>
      </c>
      <c r="H7" s="13">
        <f>('843 ave canopy corr tmax'!H7)*10</f>
        <v>238.61908044042315</v>
      </c>
      <c r="I7" s="13">
        <f>('843 ave canopy corr tmax'!I7)*10</f>
        <v>243.9525184632333</v>
      </c>
      <c r="J7" s="13">
        <f>('843 ave canopy corr tmax'!J7)*10</f>
        <v>210.97074696868702</v>
      </c>
      <c r="K7" s="13">
        <f>('843 ave canopy corr tmax'!K7)*10</f>
        <v>145.3466563912929</v>
      </c>
      <c r="L7" s="13">
        <f>('843 ave canopy corr tmax'!L7)*10</f>
        <v>64.62684540235625</v>
      </c>
      <c r="M7" s="13">
        <f>('843 ave canopy corr tmax'!M7)*10</f>
        <v>55.69638522968382</v>
      </c>
      <c r="N7" s="14">
        <f t="shared" si="0"/>
        <v>132.89459166876125</v>
      </c>
    </row>
    <row r="8" spans="1:14" ht="11.25">
      <c r="A8" s="4" t="s">
        <v>8</v>
      </c>
      <c r="B8" s="13">
        <f>('843 ave canopy corr tmax'!B8)*10</f>
        <v>52.93459486880833</v>
      </c>
      <c r="C8" s="13">
        <f>('843 ave canopy corr tmax'!C8)*10</f>
        <v>66.49059841020369</v>
      </c>
      <c r="D8" s="13">
        <f>('843 ave canopy corr tmax'!D8)*10</f>
        <v>72.42201947919722</v>
      </c>
      <c r="E8" s="13">
        <f>('843 ave canopy corr tmax'!E8)*10</f>
        <v>105.262382873163</v>
      </c>
      <c r="F8" s="13">
        <f>('843 ave canopy corr tmax'!F8)*10</f>
        <v>126.46707287802501</v>
      </c>
      <c r="G8" s="13">
        <f>('843 ave canopy corr tmax'!G8)*10</f>
        <v>182.65460370975373</v>
      </c>
      <c r="H8" s="13">
        <f>('843 ave canopy corr tmax'!H8)*10</f>
        <v>220.58568554386068</v>
      </c>
      <c r="I8" s="13">
        <f>('843 ave canopy corr tmax'!I8)*10</f>
        <v>228.0738612888722</v>
      </c>
      <c r="J8" s="13">
        <f>('843 ave canopy corr tmax'!J8)*10</f>
        <v>192.88513031064394</v>
      </c>
      <c r="K8" s="13">
        <f>('843 ave canopy corr tmax'!K8)*10</f>
        <v>132.96003587615252</v>
      </c>
      <c r="L8" s="13">
        <f>('843 ave canopy corr tmax'!L8)*10</f>
        <v>61.90022641657484</v>
      </c>
      <c r="M8" s="13">
        <f>('843 ave canopy corr tmax'!M8)*10</f>
        <v>53.33238747689168</v>
      </c>
      <c r="N8" s="14">
        <f t="shared" si="0"/>
        <v>124.6640499276789</v>
      </c>
    </row>
    <row r="9" spans="1:14" ht="11.25">
      <c r="A9" s="4" t="s">
        <v>9</v>
      </c>
      <c r="B9" s="13">
        <f>('843 ave canopy corr tmax'!B9)*10</f>
        <v>66.41748583109677</v>
      </c>
      <c r="C9" s="13">
        <f>('843 ave canopy corr tmax'!C9)*10</f>
        <v>82.54227326618451</v>
      </c>
      <c r="D9" s="13">
        <f>('843 ave canopy corr tmax'!D9)*10</f>
        <v>104.23314301315571</v>
      </c>
      <c r="E9" s="13">
        <f>('843 ave canopy corr tmax'!E9)*10</f>
        <v>130.51883313196197</v>
      </c>
      <c r="F9" s="13">
        <f>('843 ave canopy corr tmax'!F9)*10</f>
        <v>173.56776870017725</v>
      </c>
      <c r="G9" s="13">
        <f>('843 ave canopy corr tmax'!G9)*10</f>
        <v>214.6645786832127</v>
      </c>
      <c r="H9" s="13">
        <f>('843 ave canopy corr tmax'!H9)*10</f>
        <v>264.31124957763615</v>
      </c>
      <c r="I9" s="13">
        <f>('843 ave canopy corr tmax'!I9)*10</f>
        <v>260.1227838224468</v>
      </c>
      <c r="J9" s="13">
        <f>('843 ave canopy corr tmax'!J9)*10</f>
        <v>225.7626626175647</v>
      </c>
      <c r="K9" s="13">
        <f>('843 ave canopy corr tmax'!K9)*10</f>
        <v>164.26573093881177</v>
      </c>
      <c r="L9" s="13">
        <f>('843 ave canopy corr tmax'!L9)*10</f>
        <v>93.39031026880608</v>
      </c>
      <c r="M9" s="13">
        <f>('843 ave canopy corr tmax'!M9)*10</f>
        <v>65.13968195617484</v>
      </c>
      <c r="N9" s="14">
        <f t="shared" si="0"/>
        <v>153.7447084839358</v>
      </c>
    </row>
    <row r="10" spans="1:14" ht="11.25">
      <c r="A10" s="4" t="s">
        <v>10</v>
      </c>
      <c r="B10" s="13">
        <f>('843 ave canopy corr tmax'!B10)*10</f>
        <v>99.94945303444922</v>
      </c>
      <c r="C10" s="13">
        <f>('843 ave canopy corr tmax'!C10)*10</f>
        <v>123.34559530835998</v>
      </c>
      <c r="D10" s="13">
        <f>('843 ave canopy corr tmax'!D10)*10</f>
        <v>145.75155523296704</v>
      </c>
      <c r="E10" s="13">
        <f>('843 ave canopy corr tmax'!E10)*10</f>
        <v>175.6353633820585</v>
      </c>
      <c r="F10" s="13">
        <f>('843 ave canopy corr tmax'!F10)*10</f>
        <v>215.44411622347337</v>
      </c>
      <c r="G10" s="13">
        <f>('843 ave canopy corr tmax'!G10)*10</f>
        <v>251.44876351788764</v>
      </c>
      <c r="H10" s="13">
        <f>('843 ave canopy corr tmax'!H10)*10</f>
        <v>294.11146577005076</v>
      </c>
      <c r="I10" s="13">
        <f>('843 ave canopy corr tmax'!I10)*10</f>
        <v>300.48919795846274</v>
      </c>
      <c r="J10" s="13">
        <f>('843 ave canopy corr tmax'!J10)*10</f>
        <v>277.06415601252206</v>
      </c>
      <c r="K10" s="13">
        <f>('843 ave canopy corr tmax'!K10)*10</f>
        <v>210.70185685156176</v>
      </c>
      <c r="L10" s="13">
        <f>('843 ave canopy corr tmax'!L10)*10</f>
        <v>120.51928884671219</v>
      </c>
      <c r="M10" s="13">
        <f>('843 ave canopy corr tmax'!M10)*10</f>
        <v>93.60161044438203</v>
      </c>
      <c r="N10" s="14">
        <f t="shared" si="0"/>
        <v>192.33853521524063</v>
      </c>
    </row>
    <row r="11" spans="1:14" ht="11.25">
      <c r="A11" s="4" t="s">
        <v>11</v>
      </c>
      <c r="B11" s="13">
        <f>('843 ave canopy corr tmax'!B11)*10</f>
        <v>82.34248264910234</v>
      </c>
      <c r="C11" s="13">
        <f>('843 ave canopy corr tmax'!C11)*10</f>
        <v>103.92261725035806</v>
      </c>
      <c r="D11" s="13">
        <f>('843 ave canopy corr tmax'!D11)*10</f>
        <v>136.17326274769403</v>
      </c>
      <c r="E11" s="13">
        <f>('843 ave canopy corr tmax'!E11)*10</f>
        <v>168.94246371004712</v>
      </c>
      <c r="F11" s="13">
        <f>('843 ave canopy corr tmax'!F11)*10</f>
        <v>212.5303331169603</v>
      </c>
      <c r="G11" s="13">
        <f>('843 ave canopy corr tmax'!G11)*10</f>
        <v>251.5587695938283</v>
      </c>
      <c r="H11" s="13">
        <f>('843 ave canopy corr tmax'!H11)*10</f>
        <v>299.6654640369178</v>
      </c>
      <c r="I11" s="13">
        <f>('843 ave canopy corr tmax'!I11)*10</f>
        <v>298.76663268502205</v>
      </c>
      <c r="J11" s="13">
        <f>('843 ave canopy corr tmax'!J11)*10</f>
        <v>261.0374428609496</v>
      </c>
      <c r="K11" s="13">
        <f>('843 ave canopy corr tmax'!K11)*10</f>
        <v>188.45643569520234</v>
      </c>
      <c r="L11" s="13">
        <f>('843 ave canopy corr tmax'!L11)*10</f>
        <v>111.60835463334277</v>
      </c>
      <c r="M11" s="13">
        <f>('843 ave canopy corr tmax'!M11)*10</f>
        <v>79.51718155304988</v>
      </c>
      <c r="N11" s="14">
        <f t="shared" si="0"/>
        <v>182.87678671103956</v>
      </c>
    </row>
    <row r="12" spans="1:14" ht="11.25">
      <c r="A12" s="4" t="s">
        <v>12</v>
      </c>
      <c r="B12" s="13">
        <f>('843 ave canopy corr tmax'!B12)*10</f>
        <v>74.03106165572403</v>
      </c>
      <c r="C12" s="13">
        <f>('843 ave canopy corr tmax'!C12)*10</f>
        <v>92.48303066046941</v>
      </c>
      <c r="D12" s="13">
        <f>('843 ave canopy corr tmax'!D12)*10</f>
        <v>102.11174888632905</v>
      </c>
      <c r="E12" s="13">
        <f>('843 ave canopy corr tmax'!E12)*10</f>
        <v>132.60000348951274</v>
      </c>
      <c r="F12" s="13">
        <f>('843 ave canopy corr tmax'!F12)*10</f>
        <v>186.5880631052321</v>
      </c>
      <c r="G12" s="13">
        <f>('843 ave canopy corr tmax'!G12)*10</f>
        <v>229.9010476666733</v>
      </c>
      <c r="H12" s="13">
        <f>('843 ave canopy corr tmax'!H12)*10</f>
        <v>276.7342772654504</v>
      </c>
      <c r="I12" s="13">
        <f>('843 ave canopy corr tmax'!I12)*10</f>
        <v>278.5812636402212</v>
      </c>
      <c r="J12" s="13">
        <f>('843 ave canopy corr tmax'!J12)*10</f>
        <v>237.11619639816212</v>
      </c>
      <c r="K12" s="13">
        <f>('843 ave canopy corr tmax'!K12)*10</f>
        <v>169.22301067193104</v>
      </c>
      <c r="L12" s="13">
        <f>('843 ave canopy corr tmax'!L12)*10</f>
        <v>99.16537502751126</v>
      </c>
      <c r="M12" s="13">
        <f>('843 ave canopy corr tmax'!M12)*10</f>
        <v>73.24149429851431</v>
      </c>
      <c r="N12" s="14">
        <f t="shared" si="0"/>
        <v>162.64804773047757</v>
      </c>
    </row>
    <row r="13" spans="1:14" ht="11.25">
      <c r="A13" s="4" t="s">
        <v>13</v>
      </c>
      <c r="B13" s="13">
        <f>('843 ave canopy corr tmax'!B13)*10</f>
        <v>60.09889323424433</v>
      </c>
      <c r="C13" s="13">
        <f>('843 ave canopy corr tmax'!C13)*10</f>
        <v>65.99911517413119</v>
      </c>
      <c r="D13" s="13">
        <f>('843 ave canopy corr tmax'!D13)*10</f>
        <v>77.1242895675581</v>
      </c>
      <c r="E13" s="13">
        <f>('843 ave canopy corr tmax'!E13)*10</f>
        <v>100.95373123788787</v>
      </c>
      <c r="F13" s="13">
        <f>('843 ave canopy corr tmax'!F13)*10</f>
        <v>138.08827920629727</v>
      </c>
      <c r="G13" s="13">
        <f>('843 ave canopy corr tmax'!G13)*10</f>
        <v>186.2882435086475</v>
      </c>
      <c r="H13" s="13">
        <f>('843 ave canopy corr tmax'!H13)*10</f>
        <v>233.9772686930454</v>
      </c>
      <c r="I13" s="13">
        <f>('843 ave canopy corr tmax'!I13)*10</f>
        <v>235.18795531537654</v>
      </c>
      <c r="J13" s="13">
        <f>('843 ave canopy corr tmax'!J13)*10</f>
        <v>199.97632271089606</v>
      </c>
      <c r="K13" s="13">
        <f>('843 ave canopy corr tmax'!K13)*10</f>
        <v>141.51183630720493</v>
      </c>
      <c r="L13" s="13">
        <f>('843 ave canopy corr tmax'!L13)*10</f>
        <v>76.18850838344005</v>
      </c>
      <c r="M13" s="13">
        <f>('843 ave canopy corr tmax'!M13)*10</f>
        <v>57.47266808493107</v>
      </c>
      <c r="N13" s="14">
        <f t="shared" si="0"/>
        <v>131.07225928530502</v>
      </c>
    </row>
    <row r="14" spans="1:14" ht="11.25">
      <c r="A14" s="4" t="s">
        <v>14</v>
      </c>
      <c r="B14" s="13">
        <f>('843 ave canopy corr tmax'!B14)*10</f>
        <v>71.40480702634694</v>
      </c>
      <c r="C14" s="13">
        <f>('843 ave canopy corr tmax'!C14)*10</f>
        <v>90.7475506643508</v>
      </c>
      <c r="D14" s="13">
        <f>('843 ave canopy corr tmax'!D14)*10</f>
        <v>106.56689054990943</v>
      </c>
      <c r="E14" s="13">
        <f>('843 ave canopy corr tmax'!E14)*10</f>
        <v>134.20968046000615</v>
      </c>
      <c r="F14" s="13">
        <f>('843 ave canopy corr tmax'!F14)*10</f>
        <v>174.26242072531772</v>
      </c>
      <c r="G14" s="13">
        <f>('843 ave canopy corr tmax'!G14)*10</f>
        <v>215.4301793238859</v>
      </c>
      <c r="H14" s="13">
        <f>('843 ave canopy corr tmax'!H14)*10</f>
        <v>260.3921184659674</v>
      </c>
      <c r="I14" s="13">
        <f>('843 ave canopy corr tmax'!I14)*10</f>
        <v>257.22953237726637</v>
      </c>
      <c r="J14" s="13">
        <f>('843 ave canopy corr tmax'!J14)*10</f>
        <v>222.3357008433376</v>
      </c>
      <c r="K14" s="13">
        <f>('843 ave canopy corr tmax'!K14)*10</f>
        <v>169.34097908285392</v>
      </c>
      <c r="L14" s="13">
        <f>('843 ave canopy corr tmax'!L14)*10</f>
        <v>98.35149651523224</v>
      </c>
      <c r="M14" s="13">
        <f>('843 ave canopy corr tmax'!M14)*10</f>
        <v>69.90870926340054</v>
      </c>
      <c r="N14" s="14">
        <f t="shared" si="0"/>
        <v>155.84833877482293</v>
      </c>
    </row>
    <row r="15" spans="1:14" ht="11.25">
      <c r="A15" s="4" t="s">
        <v>15</v>
      </c>
      <c r="B15" s="13">
        <f>('843 ave canopy corr tmax'!B15)*10</f>
        <v>80.68062637679581</v>
      </c>
      <c r="C15" s="13">
        <f>('843 ave canopy corr tmax'!C15)*10</f>
        <v>103.54258039941908</v>
      </c>
      <c r="D15" s="13">
        <f>('843 ave canopy corr tmax'!D15)*10</f>
        <v>127.87026974484114</v>
      </c>
      <c r="E15" s="13">
        <f>('843 ave canopy corr tmax'!E15)*10</f>
        <v>159.7403498461021</v>
      </c>
      <c r="F15" s="13">
        <f>('843 ave canopy corr tmax'!F15)*10</f>
        <v>203.9364083403514</v>
      </c>
      <c r="G15" s="13">
        <f>('843 ave canopy corr tmax'!G15)*10</f>
        <v>243.02266428169582</v>
      </c>
      <c r="H15" s="13">
        <f>('843 ave canopy corr tmax'!H15)*10</f>
        <v>288.34265559733063</v>
      </c>
      <c r="I15" s="13">
        <f>('843 ave canopy corr tmax'!I15)*10</f>
        <v>285.8006251325677</v>
      </c>
      <c r="J15" s="13">
        <f>('843 ave canopy corr tmax'!J15)*10</f>
        <v>245.57412495883034</v>
      </c>
      <c r="K15" s="13">
        <f>('843 ave canopy corr tmax'!K15)*10</f>
        <v>181.66742615273358</v>
      </c>
      <c r="L15" s="13">
        <f>('843 ave canopy corr tmax'!L15)*10</f>
        <v>107.54430915541393</v>
      </c>
      <c r="M15" s="13">
        <f>('843 ave canopy corr tmax'!M15)*10</f>
        <v>79.34434112878259</v>
      </c>
      <c r="N15" s="14">
        <f t="shared" si="0"/>
        <v>175.58886509290537</v>
      </c>
    </row>
    <row r="16" spans="1:14" ht="11.25">
      <c r="A16" s="4" t="s">
        <v>16</v>
      </c>
      <c r="B16" s="13">
        <f>('843 ave canopy corr tmax'!B16)*10</f>
        <v>91.04318379186944</v>
      </c>
      <c r="C16" s="13">
        <f>('843 ave canopy corr tmax'!C16)*10</f>
        <v>111.47431673499281</v>
      </c>
      <c r="D16" s="13">
        <f>('843 ave canopy corr tmax'!D16)*10</f>
        <v>132.7311891702285</v>
      </c>
      <c r="E16" s="13">
        <f>('843 ave canopy corr tmax'!E16)*10</f>
        <v>163.44832928714197</v>
      </c>
      <c r="F16" s="13">
        <f>('843 ave canopy corr tmax'!F16)*10</f>
        <v>207.1427947949868</v>
      </c>
      <c r="G16" s="13">
        <f>('843 ave canopy corr tmax'!G16)*10</f>
        <v>246.47428337405364</v>
      </c>
      <c r="H16" s="13">
        <f>('843 ave canopy corr tmax'!H16)*10</f>
        <v>295.8242832520665</v>
      </c>
      <c r="I16" s="13">
        <f>('843 ave canopy corr tmax'!I16)*10</f>
        <v>294.21248090024795</v>
      </c>
      <c r="J16" s="13">
        <f>('843 ave canopy corr tmax'!J16)*10</f>
        <v>259.18573036291957</v>
      </c>
      <c r="K16" s="13">
        <f>('843 ave canopy corr tmax'!K16)*10</f>
        <v>197.57750881734125</v>
      </c>
      <c r="L16" s="13">
        <f>('843 ave canopy corr tmax'!L16)*10</f>
        <v>115.20514475979527</v>
      </c>
      <c r="M16" s="13">
        <f>('843 ave canopy corr tmax'!M16)*10</f>
        <v>85.43641068863451</v>
      </c>
      <c r="N16" s="14">
        <f t="shared" si="0"/>
        <v>183.31297132785653</v>
      </c>
    </row>
    <row r="17" spans="1:14" ht="11.25">
      <c r="A17" s="4" t="s">
        <v>17</v>
      </c>
      <c r="B17" s="13">
        <f>('843 ave canopy corr tmax'!B17)*10</f>
        <v>61.98469819074013</v>
      </c>
      <c r="C17" s="13">
        <f>('843 ave canopy corr tmax'!C17)*10</f>
        <v>71.48994814320073</v>
      </c>
      <c r="D17" s="13">
        <f>('843 ave canopy corr tmax'!D17)*10</f>
        <v>86.721976400292</v>
      </c>
      <c r="E17" s="13">
        <f>('843 ave canopy corr tmax'!E17)*10</f>
        <v>114.74118059769975</v>
      </c>
      <c r="F17" s="13">
        <f>('843 ave canopy corr tmax'!F17)*10</f>
        <v>170.8171748834782</v>
      </c>
      <c r="G17" s="13">
        <f>('843 ave canopy corr tmax'!G17)*10</f>
        <v>217.90373553515678</v>
      </c>
      <c r="H17" s="13">
        <f>('843 ave canopy corr tmax'!H17)*10</f>
        <v>269.1528081519881</v>
      </c>
      <c r="I17" s="13">
        <f>('843 ave canopy corr tmax'!I17)*10</f>
        <v>258.0550634789397</v>
      </c>
      <c r="J17" s="13">
        <f>('843 ave canopy corr tmax'!J17)*10</f>
        <v>208.80929947011225</v>
      </c>
      <c r="K17" s="13">
        <f>('843 ave canopy corr tmax'!K17)*10</f>
        <v>151.946512840659</v>
      </c>
      <c r="L17" s="13">
        <f>('843 ave canopy corr tmax'!L17)*10</f>
        <v>84.24110704529868</v>
      </c>
      <c r="M17" s="13">
        <f>('843 ave canopy corr tmax'!M17)*10</f>
        <v>59.58554417704467</v>
      </c>
      <c r="N17" s="14">
        <f t="shared" si="0"/>
        <v>146.2874207428842</v>
      </c>
    </row>
    <row r="18" spans="1:14" ht="11.25">
      <c r="A18" s="4" t="s">
        <v>18</v>
      </c>
      <c r="B18" s="13">
        <f>('843 ave canopy corr tmax'!B18)*10</f>
        <v>81.9327394766413</v>
      </c>
      <c r="C18" s="13">
        <f>('843 ave canopy corr tmax'!C18)*10</f>
        <v>94.71612166343337</v>
      </c>
      <c r="D18" s="13">
        <f>('843 ave canopy corr tmax'!D18)*10</f>
        <v>107.31742596730228</v>
      </c>
      <c r="E18" s="13">
        <f>('843 ave canopy corr tmax'!E18)*10</f>
        <v>135.18417963875356</v>
      </c>
      <c r="F18" s="13">
        <f>('843 ave canopy corr tmax'!F18)*10</f>
        <v>177.21320553186558</v>
      </c>
      <c r="G18" s="13">
        <f>('843 ave canopy corr tmax'!G18)*10</f>
        <v>219.77776446910698</v>
      </c>
      <c r="H18" s="13">
        <f>('843 ave canopy corr tmax'!H18)*10</f>
        <v>265.0610138865596</v>
      </c>
      <c r="I18" s="13">
        <f>('843 ave canopy corr tmax'!I18)*10</f>
        <v>262.1851317545714</v>
      </c>
      <c r="J18" s="13">
        <f>('843 ave canopy corr tmax'!J18)*10</f>
        <v>225.90425993451237</v>
      </c>
      <c r="K18" s="13">
        <f>('843 ave canopy corr tmax'!K18)*10</f>
        <v>166.14767747263997</v>
      </c>
      <c r="L18" s="13">
        <f>('843 ave canopy corr tmax'!L18)*10</f>
        <v>101.5967028484139</v>
      </c>
      <c r="M18" s="13">
        <f>('843 ave canopy corr tmax'!M18)*10</f>
        <v>80.80188102912331</v>
      </c>
      <c r="N18" s="14">
        <f t="shared" si="0"/>
        <v>159.81984197274363</v>
      </c>
    </row>
    <row r="19" spans="1:14" ht="11.25">
      <c r="A19" s="4" t="s">
        <v>19</v>
      </c>
      <c r="B19" s="13">
        <f>('843 ave canopy corr tmax'!B19)*10</f>
        <v>84.72716457176587</v>
      </c>
      <c r="C19" s="13">
        <f>('843 ave canopy corr tmax'!C19)*10</f>
        <v>107.77218796587329</v>
      </c>
      <c r="D19" s="13">
        <f>('843 ave canopy corr tmax'!D19)*10</f>
        <v>125.6359590969491</v>
      </c>
      <c r="E19" s="13">
        <f>('843 ave canopy corr tmax'!E19)*10</f>
        <v>156.91542964783338</v>
      </c>
      <c r="F19" s="13">
        <f>('843 ave canopy corr tmax'!F19)*10</f>
        <v>201.59851349305555</v>
      </c>
      <c r="G19" s="13">
        <f>('843 ave canopy corr tmax'!G19)*10</f>
        <v>240.29220491686303</v>
      </c>
      <c r="H19" s="13">
        <f>('843 ave canopy corr tmax'!H19)*10</f>
        <v>284.0289422841121</v>
      </c>
      <c r="I19" s="13">
        <f>('843 ave canopy corr tmax'!I19)*10</f>
        <v>284.4988443725101</v>
      </c>
      <c r="J19" s="13">
        <f>('843 ave canopy corr tmax'!J19)*10</f>
        <v>251.13338717680142</v>
      </c>
      <c r="K19" s="13">
        <f>('843 ave canopy corr tmax'!K19)*10</f>
        <v>187.66224332094066</v>
      </c>
      <c r="L19" s="13">
        <f>('843 ave canopy corr tmax'!L19)*10</f>
        <v>104.61466133859787</v>
      </c>
      <c r="M19" s="13">
        <f>('843 ave canopy corr tmax'!M19)*10</f>
        <v>81.04120777174873</v>
      </c>
      <c r="N19" s="14">
        <f t="shared" si="0"/>
        <v>175.82672882975427</v>
      </c>
    </row>
    <row r="20" spans="1:14" ht="11.25">
      <c r="A20" s="4" t="s">
        <v>20</v>
      </c>
      <c r="B20" s="13">
        <f>('843 ave canopy corr tmax'!B20)*10</f>
        <v>76.99452022786213</v>
      </c>
      <c r="C20" s="13">
        <f>('843 ave canopy corr tmax'!C20)*10</f>
        <v>100.36288575658105</v>
      </c>
      <c r="D20" s="13">
        <f>('843 ave canopy corr tmax'!D20)*10</f>
        <v>126.62349299681695</v>
      </c>
      <c r="E20" s="13">
        <f>('843 ave canopy corr tmax'!E20)*10</f>
        <v>156.24175698310708</v>
      </c>
      <c r="F20" s="13">
        <f>('843 ave canopy corr tmax'!F20)*10</f>
        <v>206.68036308128853</v>
      </c>
      <c r="G20" s="13">
        <f>('843 ave canopy corr tmax'!G20)*10</f>
        <v>248.18720553302583</v>
      </c>
      <c r="H20" s="13">
        <f>('843 ave canopy corr tmax'!H20)*10</f>
        <v>291.4627964558165</v>
      </c>
      <c r="I20" s="13">
        <f>('843 ave canopy corr tmax'!I20)*10</f>
        <v>285.2034829958788</v>
      </c>
      <c r="J20" s="13">
        <f>('843 ave canopy corr tmax'!J20)*10</f>
        <v>243.68481305743165</v>
      </c>
      <c r="K20" s="13">
        <f>('843 ave canopy corr tmax'!K20)*10</f>
        <v>178.12706629598836</v>
      </c>
      <c r="L20" s="13">
        <f>('843 ave canopy corr tmax'!L20)*10</f>
        <v>105.84190628223324</v>
      </c>
      <c r="M20" s="13">
        <f>('843 ave canopy corr tmax'!M20)*10</f>
        <v>75.14896009846058</v>
      </c>
      <c r="N20" s="14">
        <f t="shared" si="0"/>
        <v>174.54660414704088</v>
      </c>
    </row>
    <row r="21" spans="1:14" ht="11.25">
      <c r="A21" s="4" t="s">
        <v>21</v>
      </c>
      <c r="B21" s="13">
        <f>('843 ave canopy corr tmax'!B21)*10</f>
        <v>100.33857813034658</v>
      </c>
      <c r="C21" s="13">
        <f>('843 ave canopy corr tmax'!C21)*10</f>
        <v>117.04896179084076</v>
      </c>
      <c r="D21" s="13">
        <f>('843 ave canopy corr tmax'!D21)*10</f>
        <v>133.95858224075454</v>
      </c>
      <c r="E21" s="13">
        <f>('843 ave canopy corr tmax'!E21)*10</f>
        <v>153.31117948824826</v>
      </c>
      <c r="F21" s="13">
        <f>('843 ave canopy corr tmax'!F21)*10</f>
        <v>199.96788816372464</v>
      </c>
      <c r="G21" s="13">
        <f>('843 ave canopy corr tmax'!G21)*10</f>
        <v>239.8135661266931</v>
      </c>
      <c r="H21" s="13">
        <f>('843 ave canopy corr tmax'!H21)*10</f>
        <v>287.6209025361777</v>
      </c>
      <c r="I21" s="13">
        <f>('843 ave canopy corr tmax'!I21)*10</f>
        <v>288.0688564554948</v>
      </c>
      <c r="J21" s="13">
        <f>('843 ave canopy corr tmax'!J21)*10</f>
        <v>255.80133629681112</v>
      </c>
      <c r="K21" s="13">
        <f>('843 ave canopy corr tmax'!K21)*10</f>
        <v>196.44790666980066</v>
      </c>
      <c r="L21" s="13">
        <f>('843 ave canopy corr tmax'!L21)*10</f>
        <v>118.13983128108706</v>
      </c>
      <c r="M21" s="13">
        <f>('843 ave canopy corr tmax'!M21)*10</f>
        <v>93.71677665179311</v>
      </c>
      <c r="N21" s="14">
        <f t="shared" si="0"/>
        <v>182.01953048598102</v>
      </c>
    </row>
    <row r="22" spans="1:14" ht="11.25">
      <c r="A22" s="4" t="s">
        <v>22</v>
      </c>
      <c r="B22" s="13">
        <f>('843 ave canopy corr tmax'!B22)*10</f>
        <v>82.37415170482187</v>
      </c>
      <c r="C22" s="13">
        <f>('843 ave canopy corr tmax'!C22)*10</f>
        <v>91.65417528684924</v>
      </c>
      <c r="D22" s="13">
        <f>('843 ave canopy corr tmax'!D22)*10</f>
        <v>102.24689770311076</v>
      </c>
      <c r="E22" s="13">
        <f>('843 ave canopy corr tmax'!E22)*10</f>
        <v>127.71133499863328</v>
      </c>
      <c r="F22" s="13">
        <f>('843 ave canopy corr tmax'!F22)*10</f>
        <v>167.0848994378484</v>
      </c>
      <c r="G22" s="13">
        <f>('843 ave canopy corr tmax'!G22)*10</f>
        <v>211.02085124832738</v>
      </c>
      <c r="H22" s="13">
        <f>('843 ave canopy corr tmax'!H22)*10</f>
        <v>257.9821932219336</v>
      </c>
      <c r="I22" s="13">
        <f>('843 ave canopy corr tmax'!I22)*10</f>
        <v>258.70044157061426</v>
      </c>
      <c r="J22" s="13">
        <f>('843 ave canopy corr tmax'!J22)*10</f>
        <v>225.81421304564168</v>
      </c>
      <c r="K22" s="13">
        <f>('843 ave canopy corr tmax'!K22)*10</f>
        <v>164.68951876690898</v>
      </c>
      <c r="L22" s="13">
        <f>('843 ave canopy corr tmax'!L22)*10</f>
        <v>96.50271605262292</v>
      </c>
      <c r="M22" s="13">
        <f>('843 ave canopy corr tmax'!M22)*10</f>
        <v>78.96564750933857</v>
      </c>
      <c r="N22" s="14">
        <f t="shared" si="0"/>
        <v>155.39558671222093</v>
      </c>
    </row>
    <row r="23" spans="1:14" ht="11.25">
      <c r="A23" s="4" t="s">
        <v>23</v>
      </c>
      <c r="B23" s="13">
        <f>('843 ave canopy corr tmax'!B23)*10</f>
        <v>109.00409476520849</v>
      </c>
      <c r="C23" s="13">
        <f>('843 ave canopy corr tmax'!C23)*10</f>
        <v>120.79746819327795</v>
      </c>
      <c r="D23" s="13">
        <f>('843 ave canopy corr tmax'!D23)*10</f>
        <v>137.49004109839768</v>
      </c>
      <c r="E23" s="13">
        <f>('843 ave canopy corr tmax'!E23)*10</f>
        <v>159.14168879696976</v>
      </c>
      <c r="F23" s="13">
        <f>('843 ave canopy corr tmax'!F23)*10</f>
        <v>201.53599858507647</v>
      </c>
      <c r="G23" s="13">
        <f>('843 ave canopy corr tmax'!G23)*10</f>
        <v>244.5633862331655</v>
      </c>
      <c r="H23" s="13">
        <f>('843 ave canopy corr tmax'!H23)*10</f>
        <v>289.47006492989465</v>
      </c>
      <c r="I23" s="13">
        <f>('843 ave canopy corr tmax'!I23)*10</f>
        <v>292.23192982924894</v>
      </c>
      <c r="J23" s="13">
        <f>('843 ave canopy corr tmax'!J23)*10</f>
        <v>259.7572706582546</v>
      </c>
      <c r="K23" s="13">
        <f>('843 ave canopy corr tmax'!K23)*10</f>
        <v>198.70686249570832</v>
      </c>
      <c r="L23" s="13">
        <f>('843 ave canopy corr tmax'!L23)*10</f>
        <v>119.89177721830202</v>
      </c>
      <c r="M23" s="13">
        <f>('843 ave canopy corr tmax'!M23)*10</f>
        <v>100.89119328777288</v>
      </c>
      <c r="N23" s="14">
        <f t="shared" si="0"/>
        <v>186.12348134093975</v>
      </c>
    </row>
    <row r="24" spans="1:14" ht="11.25">
      <c r="A24" s="4" t="s">
        <v>24</v>
      </c>
      <c r="B24" s="13">
        <f>('843 ave canopy corr tmax'!B24)*10</f>
        <v>100.25468311516445</v>
      </c>
      <c r="C24" s="13">
        <f>('843 ave canopy corr tmax'!C24)*10</f>
        <v>116.75437928612729</v>
      </c>
      <c r="D24" s="13">
        <f>('843 ave canopy corr tmax'!D24)*10</f>
        <v>138.97900448607385</v>
      </c>
      <c r="E24" s="13">
        <f>('843 ave canopy corr tmax'!E24)*10</f>
        <v>168.59851097684447</v>
      </c>
      <c r="F24" s="13">
        <f>('843 ave canopy corr tmax'!F24)*10</f>
        <v>218.14482869530153</v>
      </c>
      <c r="G24" s="13">
        <f>('843 ave canopy corr tmax'!G24)*10</f>
        <v>264.1619114344704</v>
      </c>
      <c r="H24" s="13">
        <f>('843 ave canopy corr tmax'!H24)*10</f>
        <v>309.7248956887984</v>
      </c>
      <c r="I24" s="13">
        <f>('843 ave canopy corr tmax'!I24)*10</f>
        <v>306.42698071601774</v>
      </c>
      <c r="J24" s="13">
        <f>('843 ave canopy corr tmax'!J24)*10</f>
        <v>269.1434758706098</v>
      </c>
      <c r="K24" s="13">
        <f>('843 ave canopy corr tmax'!K24)*10</f>
        <v>202.1408241929981</v>
      </c>
      <c r="L24" s="13">
        <f>('843 ave canopy corr tmax'!L24)*10</f>
        <v>118.46292969618099</v>
      </c>
      <c r="M24" s="13">
        <f>('843 ave canopy corr tmax'!M24)*10</f>
        <v>91.56250031041047</v>
      </c>
      <c r="N24" s="14">
        <f t="shared" si="0"/>
        <v>192.02957703908316</v>
      </c>
    </row>
    <row r="25" spans="1:14" ht="11.25">
      <c r="A25" s="4" t="s">
        <v>25</v>
      </c>
      <c r="B25" s="13">
        <f>('843 ave canopy corr tmax'!B25)*10</f>
        <v>89.22803485864911</v>
      </c>
      <c r="C25" s="13">
        <f>('843 ave canopy corr tmax'!C25)*10</f>
        <v>113.94490094670515</v>
      </c>
      <c r="D25" s="13">
        <f>('843 ave canopy corr tmax'!D25)*10</f>
        <v>147.8356478555882</v>
      </c>
      <c r="E25" s="13">
        <f>('843 ave canopy corr tmax'!E25)*10</f>
        <v>180.7823072224342</v>
      </c>
      <c r="F25" s="13">
        <f>('843 ave canopy corr tmax'!F25)*10</f>
        <v>239.70440745445447</v>
      </c>
      <c r="G25" s="13">
        <f>('843 ave canopy corr tmax'!G25)*10</f>
        <v>283.7624261310656</v>
      </c>
      <c r="H25" s="13">
        <f>('843 ave canopy corr tmax'!H25)*10</f>
        <v>332.8100900694929</v>
      </c>
      <c r="I25" s="13">
        <f>('843 ave canopy corr tmax'!I25)*10</f>
        <v>332.1914807204603</v>
      </c>
      <c r="J25" s="13">
        <f>('843 ave canopy corr tmax'!J25)*10</f>
        <v>279.54637300859866</v>
      </c>
      <c r="K25" s="13">
        <f>('843 ave canopy corr tmax'!K25)*10</f>
        <v>201.22353501199711</v>
      </c>
      <c r="L25" s="13">
        <f>('843 ave canopy corr tmax'!L25)*10</f>
        <v>115.01562704238137</v>
      </c>
      <c r="M25" s="13">
        <f>('843 ave canopy corr tmax'!M25)*10</f>
        <v>81.38941873810276</v>
      </c>
      <c r="N25" s="14">
        <f t="shared" si="0"/>
        <v>199.78618742166086</v>
      </c>
    </row>
    <row r="26" spans="1:14" ht="11.25">
      <c r="A26" s="4" t="s">
        <v>26</v>
      </c>
      <c r="B26" s="13">
        <f>('843 ave canopy corr tmax'!B26)*10</f>
        <v>86.92500794681514</v>
      </c>
      <c r="C26" s="13">
        <f>('843 ave canopy corr tmax'!C26)*10</f>
        <v>111.73637075074622</v>
      </c>
      <c r="D26" s="13">
        <f>('843 ave canopy corr tmax'!D26)*10</f>
        <v>145.2926206701394</v>
      </c>
      <c r="E26" s="13">
        <f>('843 ave canopy corr tmax'!E26)*10</f>
        <v>188.5898959328744</v>
      </c>
      <c r="F26" s="13">
        <f>('843 ave canopy corr tmax'!F26)*10</f>
        <v>227.35941071651473</v>
      </c>
      <c r="G26" s="13">
        <f>('843 ave canopy corr tmax'!G26)*10</f>
        <v>267.75841539091147</v>
      </c>
      <c r="H26" s="13">
        <f>('843 ave canopy corr tmax'!H26)*10</f>
        <v>309.24962818132855</v>
      </c>
      <c r="I26" s="13">
        <f>('843 ave canopy corr tmax'!I26)*10</f>
        <v>319.7001695711702</v>
      </c>
      <c r="J26" s="13">
        <f>('843 ave canopy corr tmax'!J26)*10</f>
        <v>271.3361835280749</v>
      </c>
      <c r="K26" s="13">
        <f>('843 ave canopy corr tmax'!K26)*10</f>
        <v>198.20043485907573</v>
      </c>
      <c r="L26" s="13">
        <f>('843 ave canopy corr tmax'!L26)*10</f>
        <v>119.03523148140694</v>
      </c>
      <c r="M26" s="13">
        <f>('843 ave canopy corr tmax'!M26)*10</f>
        <v>82.16655351801333</v>
      </c>
      <c r="N26" s="14">
        <f t="shared" si="0"/>
        <v>193.94582687892253</v>
      </c>
    </row>
    <row r="27" spans="1:14" ht="11.25">
      <c r="A27" s="4" t="s">
        <v>27</v>
      </c>
      <c r="B27" s="13">
        <f>('843 ave canopy corr tmax'!B27)*10</f>
        <v>51.97864930356743</v>
      </c>
      <c r="C27" s="13">
        <f>('843 ave canopy corr tmax'!C27)*10</f>
        <v>66.74312999764834</v>
      </c>
      <c r="D27" s="13">
        <f>('843 ave canopy corr tmax'!D27)*10</f>
        <v>81.54189027602429</v>
      </c>
      <c r="E27" s="13">
        <f>('843 ave canopy corr tmax'!E27)*10</f>
        <v>114.27994149407058</v>
      </c>
      <c r="F27" s="13">
        <f>('843 ave canopy corr tmax'!F27)*10</f>
        <v>173.88695461558174</v>
      </c>
      <c r="G27" s="13">
        <f>('843 ave canopy corr tmax'!G27)*10</f>
        <v>221.0678768629884</v>
      </c>
      <c r="H27" s="13">
        <f>('843 ave canopy corr tmax'!H27)*10</f>
        <v>273.97122984364114</v>
      </c>
      <c r="I27" s="13">
        <f>('843 ave canopy corr tmax'!I27)*10</f>
        <v>271.69088039981057</v>
      </c>
      <c r="J27" s="13">
        <f>('843 ave canopy corr tmax'!J27)*10</f>
        <v>196.09933291273225</v>
      </c>
      <c r="K27" s="13">
        <f>('843 ave canopy corr tmax'!K27)*10</f>
        <v>138.7854320759537</v>
      </c>
      <c r="L27" s="13">
        <f>('843 ave canopy corr tmax'!L27)*10</f>
        <v>81.4317731160966</v>
      </c>
      <c r="M27" s="13">
        <f>('843 ave canopy corr tmax'!M27)*10</f>
        <v>53.476531526879484</v>
      </c>
      <c r="N27" s="14">
        <f t="shared" si="0"/>
        <v>143.74613520208285</v>
      </c>
    </row>
    <row r="28" spans="1:14" ht="11.25">
      <c r="A28" s="4" t="s">
        <v>28</v>
      </c>
      <c r="B28" s="13">
        <f>('843 ave canopy corr tmax'!B28)*10</f>
        <v>78.18684107851342</v>
      </c>
      <c r="C28" s="13">
        <f>('843 ave canopy corr tmax'!C28)*10</f>
        <v>89.68981037290796</v>
      </c>
      <c r="D28" s="13">
        <f>('843 ave canopy corr tmax'!D28)*10</f>
        <v>109.33869426202887</v>
      </c>
      <c r="E28" s="13">
        <f>('843 ave canopy corr tmax'!E28)*10</f>
        <v>131.57980722180145</v>
      </c>
      <c r="F28" s="13">
        <f>('843 ave canopy corr tmax'!F28)*10</f>
        <v>180.15998236068208</v>
      </c>
      <c r="G28" s="13">
        <f>('843 ave canopy corr tmax'!G28)*10</f>
        <v>207.94248576933498</v>
      </c>
      <c r="H28" s="13">
        <f>('843 ave canopy corr tmax'!H28)*10</f>
        <v>237.27448501523892</v>
      </c>
      <c r="I28" s="13">
        <f>('843 ave canopy corr tmax'!I28)*10</f>
        <v>233.36643544285045</v>
      </c>
      <c r="J28" s="13">
        <f>('843 ave canopy corr tmax'!J28)*10</f>
        <v>204.22761269783408</v>
      </c>
      <c r="K28" s="13">
        <f>('843 ave canopy corr tmax'!K28)*10</f>
        <v>164.61082702212596</v>
      </c>
      <c r="L28" s="13">
        <f>('843 ave canopy corr tmax'!L28)*10</f>
        <v>101.92601759499584</v>
      </c>
      <c r="M28" s="13">
        <f>('843 ave canopy corr tmax'!M28)*10</f>
        <v>76.56391922455869</v>
      </c>
      <c r="N28" s="14">
        <f t="shared" si="0"/>
        <v>151.2389098385727</v>
      </c>
    </row>
    <row r="29" spans="1:14" ht="11.25">
      <c r="A29" s="4" t="s">
        <v>29</v>
      </c>
      <c r="B29" s="13">
        <f>('843 ave canopy corr tmax'!B29)*10</f>
        <v>68.91267582187899</v>
      </c>
      <c r="C29" s="13">
        <f>('843 ave canopy corr tmax'!C29)*10</f>
        <v>64.88507992150245</v>
      </c>
      <c r="D29" s="13">
        <f>('843 ave canopy corr tmax'!D29)*10</f>
        <v>78.65565337218851</v>
      </c>
      <c r="E29" s="13">
        <f>('843 ave canopy corr tmax'!E29)*10</f>
        <v>103.53037895755432</v>
      </c>
      <c r="F29" s="13">
        <f>('843 ave canopy corr tmax'!F29)*10</f>
        <v>130.5273583901083</v>
      </c>
      <c r="G29" s="13">
        <f>('843 ave canopy corr tmax'!G29)*10</f>
        <v>179.64894297740693</v>
      </c>
      <c r="H29" s="13">
        <f>('843 ave canopy corr tmax'!H29)*10</f>
        <v>222.6154085672198</v>
      </c>
      <c r="I29" s="13">
        <f>('843 ave canopy corr tmax'!I29)*10</f>
        <v>222.9917639096533</v>
      </c>
      <c r="J29" s="13">
        <f>('843 ave canopy corr tmax'!J29)*10</f>
        <v>196.03838611126235</v>
      </c>
      <c r="K29" s="13">
        <f>('843 ave canopy corr tmax'!K29)*10</f>
        <v>138.78964167200425</v>
      </c>
      <c r="L29" s="13">
        <f>('843 ave canopy corr tmax'!L29)*10</f>
        <v>62.78048483671541</v>
      </c>
      <c r="M29" s="13">
        <f>('843 ave canopy corr tmax'!M29)*10</f>
        <v>53.85397377494562</v>
      </c>
      <c r="N29" s="14">
        <f t="shared" si="0"/>
        <v>126.93581235937002</v>
      </c>
    </row>
    <row r="30" spans="1:14" ht="11.25">
      <c r="A30" s="4" t="s">
        <v>30</v>
      </c>
      <c r="B30" s="13">
        <f>('843 ave canopy corr tmax'!B30)*10</f>
        <v>93.22260668818267</v>
      </c>
      <c r="C30" s="13">
        <f>('843 ave canopy corr tmax'!C30)*10</f>
        <v>109.04677076721178</v>
      </c>
      <c r="D30" s="13">
        <f>('843 ave canopy corr tmax'!D30)*10</f>
        <v>123.73780706300377</v>
      </c>
      <c r="E30" s="13">
        <f>('843 ave canopy corr tmax'!E30)*10</f>
        <v>145.14142039848977</v>
      </c>
      <c r="F30" s="13">
        <f>('843 ave canopy corr tmax'!F30)*10</f>
        <v>191.68007101130064</v>
      </c>
      <c r="G30" s="13">
        <f>('843 ave canopy corr tmax'!G30)*10</f>
        <v>232.21874584049718</v>
      </c>
      <c r="H30" s="13">
        <f>('843 ave canopy corr tmax'!H30)*10</f>
        <v>266.43694781098793</v>
      </c>
      <c r="I30" s="13">
        <f>('843 ave canopy corr tmax'!I30)*10</f>
        <v>258.7543230409281</v>
      </c>
      <c r="J30" s="13">
        <f>('843 ave canopy corr tmax'!J30)*10</f>
        <v>234.77684745399867</v>
      </c>
      <c r="K30" s="13">
        <f>('843 ave canopy corr tmax'!K30)*10</f>
        <v>175.8654375056517</v>
      </c>
      <c r="L30" s="13">
        <f>('843 ave canopy corr tmax'!L30)*10</f>
        <v>103.08361486190248</v>
      </c>
      <c r="M30" s="13">
        <f>('843 ave canopy corr tmax'!M30)*10</f>
        <v>97.02918584889775</v>
      </c>
      <c r="N30" s="14">
        <f t="shared" si="0"/>
        <v>169.24948152425438</v>
      </c>
    </row>
    <row r="31" spans="1:14" ht="11.25">
      <c r="A31" s="4" t="s">
        <v>31</v>
      </c>
      <c r="B31" s="13">
        <f>('843 ave canopy corr tmax'!B31)*10</f>
        <v>71.25928896069809</v>
      </c>
      <c r="C31" s="13">
        <f>('843 ave canopy corr tmax'!C31)*10</f>
        <v>80.06243882397374</v>
      </c>
      <c r="D31" s="13">
        <f>('843 ave canopy corr tmax'!D31)*10</f>
        <v>93.12000275695752</v>
      </c>
      <c r="E31" s="13">
        <f>('843 ave canopy corr tmax'!E31)*10</f>
        <v>103.51371870570534</v>
      </c>
      <c r="F31" s="13">
        <f>('843 ave canopy corr tmax'!F31)*10</f>
        <v>150.67767328341066</v>
      </c>
      <c r="G31" s="13">
        <f>('843 ave canopy corr tmax'!G31)*10</f>
        <v>201.21616080581234</v>
      </c>
      <c r="H31" s="13">
        <f>('843 ave canopy corr tmax'!H31)*10</f>
        <v>251.19760010001104</v>
      </c>
      <c r="I31" s="13">
        <f>('843 ave canopy corr tmax'!I31)*10</f>
        <v>236.69343768469093</v>
      </c>
      <c r="J31" s="13">
        <f>('843 ave canopy corr tmax'!J31)*10</f>
        <v>223.5778976439982</v>
      </c>
      <c r="K31" s="13">
        <f>('843 ave canopy corr tmax'!K31)*10</f>
        <v>164.07970442989796</v>
      </c>
      <c r="L31" s="13">
        <f>('843 ave canopy corr tmax'!L31)*10</f>
        <v>86.77435361963852</v>
      </c>
      <c r="M31" s="13">
        <f>('843 ave canopy corr tmax'!M31)*10</f>
        <v>70.62005297336799</v>
      </c>
      <c r="N31" s="14">
        <f t="shared" si="0"/>
        <v>144.39936081568018</v>
      </c>
    </row>
    <row r="32" spans="1:14" ht="11.25">
      <c r="A32" s="4" t="s">
        <v>32</v>
      </c>
      <c r="B32" s="13">
        <f>('843 ave canopy corr tmax'!B32)*10</f>
        <v>84.49136872881694</v>
      </c>
      <c r="C32" s="13">
        <f>('843 ave canopy corr tmax'!C32)*10</f>
        <v>91.59977419969103</v>
      </c>
      <c r="D32" s="13">
        <f>('843 ave canopy corr tmax'!D32)*10</f>
        <v>113.74293836992348</v>
      </c>
      <c r="E32" s="13">
        <f>('843 ave canopy corr tmax'!E32)*10</f>
        <v>153.00685777998777</v>
      </c>
      <c r="F32" s="13">
        <f>('843 ave canopy corr tmax'!F32)*10</f>
        <v>208.17578759676258</v>
      </c>
      <c r="G32" s="13">
        <f>('843 ave canopy corr tmax'!G32)*10</f>
        <v>239.44156371259254</v>
      </c>
      <c r="H32" s="13">
        <f>('843 ave canopy corr tmax'!H32)*10</f>
        <v>289.76844882959483</v>
      </c>
      <c r="I32" s="13">
        <f>('843 ave canopy corr tmax'!I32)*10</f>
        <v>274.95237631762853</v>
      </c>
      <c r="J32" s="13">
        <f>('843 ave canopy corr tmax'!J32)*10</f>
        <v>228.34116274646075</v>
      </c>
      <c r="K32" s="13">
        <f>('843 ave canopy corr tmax'!K32)*10</f>
        <v>175.83165277178824</v>
      </c>
      <c r="L32" s="13">
        <f>('843 ave canopy corr tmax'!L32)*10</f>
        <v>105.31306789499939</v>
      </c>
      <c r="M32" s="13">
        <f>('843 ave canopy corr tmax'!M32)*10</f>
        <v>83.20033096849733</v>
      </c>
      <c r="N32" s="14">
        <f t="shared" si="0"/>
        <v>170.6554441597286</v>
      </c>
    </row>
    <row r="33" spans="1:14" ht="11.25">
      <c r="A33" s="4" t="s">
        <v>33</v>
      </c>
      <c r="B33" s="13">
        <f>('843 ave canopy corr tmax'!B33)*10</f>
        <v>76.82734757587808</v>
      </c>
      <c r="C33" s="13">
        <f>('843 ave canopy corr tmax'!C33)*10</f>
        <v>89.89151262638515</v>
      </c>
      <c r="D33" s="13">
        <f>('843 ave canopy corr tmax'!D33)*10</f>
        <v>111.0221307160932</v>
      </c>
      <c r="E33" s="13">
        <f>('843 ave canopy corr tmax'!E33)*10</f>
        <v>159.23772108811414</v>
      </c>
      <c r="F33" s="13">
        <f>('843 ave canopy corr tmax'!F33)*10</f>
        <v>200.68284040261943</v>
      </c>
      <c r="G33" s="13">
        <f>('843 ave canopy corr tmax'!G33)*10</f>
        <v>233.1362645983475</v>
      </c>
      <c r="H33" s="13">
        <f>('843 ave canopy corr tmax'!H33)*10</f>
        <v>282.67241063361803</v>
      </c>
      <c r="I33" s="13">
        <f>('843 ave canopy corr tmax'!I33)*10</f>
        <v>286.78064751037533</v>
      </c>
      <c r="J33" s="13">
        <f>('843 ave canopy corr tmax'!J33)*10</f>
        <v>238.99225015791743</v>
      </c>
      <c r="K33" s="13">
        <f>('843 ave canopy corr tmax'!K33)*10</f>
        <v>169.056354627368</v>
      </c>
      <c r="L33" s="13">
        <f>('843 ave canopy corr tmax'!L33)*10</f>
        <v>102.00566915278142</v>
      </c>
      <c r="M33" s="13">
        <f>('843 ave canopy corr tmax'!M33)*10</f>
        <v>76.17870072457782</v>
      </c>
      <c r="N33" s="14">
        <f t="shared" si="0"/>
        <v>168.87365415117293</v>
      </c>
    </row>
    <row r="34" spans="1:14" ht="11.25">
      <c r="A34" s="4" t="s">
        <v>34</v>
      </c>
      <c r="B34" s="13">
        <f>('843 ave canopy corr tmax'!B34)*10</f>
        <v>50.348098602823505</v>
      </c>
      <c r="C34" s="13">
        <f>('843 ave canopy corr tmax'!C34)*10</f>
        <v>56.2851190990754</v>
      </c>
      <c r="D34" s="13">
        <f>('843 ave canopy corr tmax'!D34)*10</f>
        <v>71.90383047678047</v>
      </c>
      <c r="E34" s="13">
        <f>('843 ave canopy corr tmax'!E34)*10</f>
        <v>97.88894121325869</v>
      </c>
      <c r="F34" s="13">
        <f>('843 ave canopy corr tmax'!F34)*10</f>
        <v>156.28958966163378</v>
      </c>
      <c r="G34" s="13">
        <f>('843 ave canopy corr tmax'!G34)*10</f>
        <v>206.6327269981432</v>
      </c>
      <c r="H34" s="13">
        <f>('843 ave canopy corr tmax'!H34)*10</f>
        <v>247.70333590601908</v>
      </c>
      <c r="I34" s="13">
        <f>('843 ave canopy corr tmax'!I34)*10</f>
        <v>234.63366986824556</v>
      </c>
      <c r="J34" s="13">
        <f>('843 ave canopy corr tmax'!J34)*10</f>
        <v>186.9060082431707</v>
      </c>
      <c r="K34" s="13">
        <f>('843 ave canopy corr tmax'!K34)*10</f>
        <v>135.46088730276264</v>
      </c>
      <c r="L34" s="13">
        <f>('843 ave canopy corr tmax'!L34)*10</f>
        <v>79.44569753026587</v>
      </c>
      <c r="M34" s="13">
        <f>('843 ave canopy corr tmax'!M34)*10</f>
        <v>52.27479707224993</v>
      </c>
      <c r="N34" s="14">
        <f t="shared" si="0"/>
        <v>131.3143918312024</v>
      </c>
    </row>
    <row r="35" spans="1:14" ht="11.25">
      <c r="A35" s="4" t="s">
        <v>35</v>
      </c>
      <c r="B35" s="13">
        <f>('843 ave canopy corr tmax'!B35)*10</f>
        <v>55.73578694082208</v>
      </c>
      <c r="C35" s="13">
        <f>('843 ave canopy corr tmax'!C35)*10</f>
        <v>65.91282793218708</v>
      </c>
      <c r="D35" s="13">
        <f>('843 ave canopy corr tmax'!D35)*10</f>
        <v>81.73702075749983</v>
      </c>
      <c r="E35" s="13">
        <f>('843 ave canopy corr tmax'!E35)*10</f>
        <v>105.52542166012242</v>
      </c>
      <c r="F35" s="13">
        <f>('843 ave canopy corr tmax'!F35)*10</f>
        <v>164.47274420348975</v>
      </c>
      <c r="G35" s="13">
        <f>('843 ave canopy corr tmax'!G35)*10</f>
        <v>211.38053172189896</v>
      </c>
      <c r="H35" s="13">
        <f>('843 ave canopy corr tmax'!H35)*10</f>
        <v>253.5662994249253</v>
      </c>
      <c r="I35" s="13">
        <f>('843 ave canopy corr tmax'!I35)*10</f>
        <v>241.05676816226253</v>
      </c>
      <c r="J35" s="13">
        <f>('843 ave canopy corr tmax'!J35)*10</f>
        <v>181.52017397834658</v>
      </c>
      <c r="K35" s="13">
        <f>('843 ave canopy corr tmax'!K35)*10</f>
        <v>134.31039072113632</v>
      </c>
      <c r="L35" s="13">
        <f>('843 ave canopy corr tmax'!L35)*10</f>
        <v>84.08748529466936</v>
      </c>
      <c r="M35" s="13">
        <f>('843 ave canopy corr tmax'!M35)*10</f>
        <v>59.00197813613944</v>
      </c>
      <c r="N35" s="14">
        <f t="shared" si="0"/>
        <v>136.52561907779165</v>
      </c>
    </row>
    <row r="36" spans="1:14" ht="11.25">
      <c r="A36" s="4" t="s">
        <v>36</v>
      </c>
      <c r="B36" s="13">
        <f>('843 ave canopy corr tmax'!B36)*10</f>
        <v>52.18885072573775</v>
      </c>
      <c r="C36" s="13">
        <f>('843 ave canopy corr tmax'!C36)*10</f>
        <v>69.55388791804508</v>
      </c>
      <c r="D36" s="13">
        <f>('843 ave canopy corr tmax'!D36)*10</f>
        <v>94.84892675561483</v>
      </c>
      <c r="E36" s="13">
        <f>('843 ave canopy corr tmax'!E36)*10</f>
        <v>129.64425949343476</v>
      </c>
      <c r="F36" s="13">
        <f>('843 ave canopy corr tmax'!F36)*10</f>
        <v>192.0722301224833</v>
      </c>
      <c r="G36" s="13">
        <f>('843 ave canopy corr tmax'!G36)*10</f>
        <v>240.17693493083885</v>
      </c>
      <c r="H36" s="13">
        <f>('843 ave canopy corr tmax'!H36)*10</f>
        <v>294.33530311383896</v>
      </c>
      <c r="I36" s="13">
        <f>('843 ave canopy corr tmax'!I36)*10</f>
        <v>271.5287257244861</v>
      </c>
      <c r="J36" s="13">
        <f>('843 ave canopy corr tmax'!J36)*10</f>
        <v>218.02605406829596</v>
      </c>
      <c r="K36" s="13">
        <f>('843 ave canopy corr tmax'!K36)*10</f>
        <v>151.64333247139527</v>
      </c>
      <c r="L36" s="13">
        <f>('843 ave canopy corr tmax'!L36)*10</f>
        <v>85.51896225353232</v>
      </c>
      <c r="M36" s="13">
        <f>('843 ave canopy corr tmax'!M36)*10</f>
        <v>56.353017259228864</v>
      </c>
      <c r="N36" s="14">
        <f t="shared" si="0"/>
        <v>154.65754040307766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43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4">
        <f>('843 ave canopy corr tmin'!B4)*10</f>
        <v>-10.690780890648242</v>
      </c>
      <c r="C4" s="14">
        <f>('843 ave canopy corr tmin'!C4)*10</f>
        <v>-4.374902486891489</v>
      </c>
      <c r="D4" s="14">
        <f>('843 ave canopy corr tmin'!D4)*10</f>
        <v>5.890581459739525</v>
      </c>
      <c r="E4" s="14">
        <f>('843 ave canopy corr tmin'!E4)*10</f>
        <v>23.035382968005965</v>
      </c>
      <c r="F4" s="14">
        <f>('843 ave canopy corr tmin'!F4)*10</f>
        <v>49.06867960467383</v>
      </c>
      <c r="G4" s="14">
        <f>('843 ave canopy corr tmin'!G4)*10</f>
        <v>74.10908664372829</v>
      </c>
      <c r="H4" s="14">
        <f>('843 ave canopy corr tmin'!H4)*10</f>
        <v>92.15865100512525</v>
      </c>
      <c r="I4" s="14">
        <f>('843 ave canopy corr tmin'!I4)*10</f>
        <v>90.17301821544949</v>
      </c>
      <c r="J4" s="14">
        <f>('843 ave canopy corr tmin'!J4)*10</f>
        <v>64.11912118337857</v>
      </c>
      <c r="K4" s="14">
        <f>('843 ave canopy corr tmin'!K4)*10</f>
        <v>32.917134493906985</v>
      </c>
      <c r="L4" s="14">
        <f>('843 ave canopy corr tmin'!L4)*10</f>
        <v>10.44247614317937</v>
      </c>
      <c r="M4" s="14">
        <f>('843 ave canopy corr tmin'!M4)*10</f>
        <v>-11.66795246069151</v>
      </c>
      <c r="N4" s="14">
        <f>AVERAGE(B4:M4)</f>
        <v>34.598374656579665</v>
      </c>
    </row>
    <row r="5" spans="1:14" ht="11.25">
      <c r="A5" s="4" t="s">
        <v>5</v>
      </c>
      <c r="B5" s="14">
        <f>('843 ave canopy corr tmin'!B5)*10</f>
        <v>-12.617363505783075</v>
      </c>
      <c r="C5" s="14">
        <f>('843 ave canopy corr tmin'!C5)*10</f>
        <v>-4.940603071091849</v>
      </c>
      <c r="D5" s="14">
        <f>('843 ave canopy corr tmin'!D5)*10</f>
        <v>4.786796744836752</v>
      </c>
      <c r="E5" s="14">
        <f>('843 ave canopy corr tmin'!E5)*10</f>
        <v>22.278669520883515</v>
      </c>
      <c r="F5" s="14">
        <f>('843 ave canopy corr tmin'!F5)*10</f>
        <v>53.7277531300526</v>
      </c>
      <c r="G5" s="14">
        <f>('843 ave canopy corr tmin'!G5)*10</f>
        <v>81.6985678577489</v>
      </c>
      <c r="H5" s="14">
        <f>('843 ave canopy corr tmin'!H5)*10</f>
        <v>103.6461178941403</v>
      </c>
      <c r="I5" s="14">
        <f>('843 ave canopy corr tmin'!I5)*10</f>
        <v>102.60022886894691</v>
      </c>
      <c r="J5" s="14">
        <f>('843 ave canopy corr tmin'!J5)*10</f>
        <v>75.05436232618726</v>
      </c>
      <c r="K5" s="14">
        <f>('843 ave canopy corr tmin'!K5)*10</f>
        <v>40.685297206114996</v>
      </c>
      <c r="L5" s="14">
        <f>('843 ave canopy corr tmin'!L5)*10</f>
        <v>10.139252316205788</v>
      </c>
      <c r="M5" s="14">
        <f>('843 ave canopy corr tmin'!M5)*10</f>
        <v>-10.511743210224383</v>
      </c>
      <c r="N5" s="14">
        <f aca="true" t="shared" si="0" ref="N5:N36">AVERAGE(B5:M5)</f>
        <v>38.87894467316815</v>
      </c>
    </row>
    <row r="6" spans="1:14" ht="11.25">
      <c r="A6" s="4" t="s">
        <v>6</v>
      </c>
      <c r="B6" s="14">
        <f>('843 ave canopy corr tmin'!B6)*10</f>
        <v>-15.540097770006533</v>
      </c>
      <c r="C6" s="14">
        <f>('843 ave canopy corr tmin'!C6)*10</f>
        <v>-8.440444154478605</v>
      </c>
      <c r="D6" s="14">
        <f>('843 ave canopy corr tmin'!D6)*10</f>
        <v>-7.2424929177733155</v>
      </c>
      <c r="E6" s="14">
        <f>('843 ave canopy corr tmin'!E6)*10</f>
        <v>10.940692168802764</v>
      </c>
      <c r="F6" s="14">
        <f>('843 ave canopy corr tmin'!F6)*10</f>
        <v>40.03691058825438</v>
      </c>
      <c r="G6" s="14">
        <f>('843 ave canopy corr tmin'!G6)*10</f>
        <v>68.10391703689514</v>
      </c>
      <c r="H6" s="14">
        <f>('843 ave canopy corr tmin'!H6)*10</f>
        <v>93.19992482762706</v>
      </c>
      <c r="I6" s="14">
        <f>('843 ave canopy corr tmin'!I6)*10</f>
        <v>97.25005334285103</v>
      </c>
      <c r="J6" s="14">
        <f>('843 ave canopy corr tmin'!J6)*10</f>
        <v>77.11019226812445</v>
      </c>
      <c r="K6" s="14">
        <f>('843 ave canopy corr tmin'!K6)*10</f>
        <v>45.78374856024149</v>
      </c>
      <c r="L6" s="14">
        <f>('843 ave canopy corr tmin'!L6)*10</f>
        <v>1.5262140515930942</v>
      </c>
      <c r="M6" s="14">
        <f>('843 ave canopy corr tmin'!M6)*10</f>
        <v>-12.548737031521158</v>
      </c>
      <c r="N6" s="14">
        <f t="shared" si="0"/>
        <v>32.514990080884154</v>
      </c>
    </row>
    <row r="7" spans="1:14" ht="11.25">
      <c r="A7" s="4" t="s">
        <v>7</v>
      </c>
      <c r="B7" s="14">
        <f>('843 ave canopy corr tmin'!B7)*10</f>
        <v>-19.457796965714216</v>
      </c>
      <c r="C7" s="14">
        <f>('843 ave canopy corr tmin'!C7)*10</f>
        <v>-11.314413802953835</v>
      </c>
      <c r="D7" s="14">
        <f>('843 ave canopy corr tmin'!D7)*10</f>
        <v>-11.248290552475442</v>
      </c>
      <c r="E7" s="14">
        <f>('843 ave canopy corr tmin'!E7)*10</f>
        <v>6.637951554804702</v>
      </c>
      <c r="F7" s="14">
        <f>('843 ave canopy corr tmin'!F7)*10</f>
        <v>27.515016065855225</v>
      </c>
      <c r="G7" s="14">
        <f>('843 ave canopy corr tmin'!G7)*10</f>
        <v>62.52354295721431</v>
      </c>
      <c r="H7" s="14">
        <f>('843 ave canopy corr tmin'!H7)*10</f>
        <v>89.64965206533418</v>
      </c>
      <c r="I7" s="14">
        <f>('843 ave canopy corr tmin'!I7)*10</f>
        <v>97.87258395306449</v>
      </c>
      <c r="J7" s="14">
        <f>('843 ave canopy corr tmin'!J7)*10</f>
        <v>73.1376806409622</v>
      </c>
      <c r="K7" s="14">
        <f>('843 ave canopy corr tmin'!K7)*10</f>
        <v>42.087396164090585</v>
      </c>
      <c r="L7" s="14">
        <f>('843 ave canopy corr tmin'!L7)*10</f>
        <v>-5.217619099413388</v>
      </c>
      <c r="M7" s="14">
        <f>('843 ave canopy corr tmin'!M7)*10</f>
        <v>-17.360688805774338</v>
      </c>
      <c r="N7" s="14">
        <f t="shared" si="0"/>
        <v>27.90208451458287</v>
      </c>
    </row>
    <row r="8" spans="1:14" ht="11.25">
      <c r="A8" s="4" t="s">
        <v>8</v>
      </c>
      <c r="B8" s="14">
        <f>('843 ave canopy corr tmin'!B8)*10</f>
        <v>-23.061391197380672</v>
      </c>
      <c r="C8" s="14">
        <f>('843 ave canopy corr tmin'!C8)*10</f>
        <v>-19.001998885533258</v>
      </c>
      <c r="D8" s="14">
        <f>('843 ave canopy corr tmin'!D8)*10</f>
        <v>-17.859057715904637</v>
      </c>
      <c r="E8" s="14">
        <f>('843 ave canopy corr tmin'!E8)*10</f>
        <v>-0.7039359855383364</v>
      </c>
      <c r="F8" s="14">
        <f>('843 ave canopy corr tmin'!F8)*10</f>
        <v>18.268683137057774</v>
      </c>
      <c r="G8" s="14">
        <f>('843 ave canopy corr tmin'!G8)*10</f>
        <v>55.10983006487763</v>
      </c>
      <c r="H8" s="14">
        <f>('843 ave canopy corr tmin'!H8)*10</f>
        <v>81.1190490780507</v>
      </c>
      <c r="I8" s="14">
        <f>('843 ave canopy corr tmin'!I8)*10</f>
        <v>88.32128208209977</v>
      </c>
      <c r="J8" s="14">
        <f>('843 ave canopy corr tmin'!J8)*10</f>
        <v>65.34652815984873</v>
      </c>
      <c r="K8" s="14">
        <f>('843 ave canopy corr tmin'!K8)*10</f>
        <v>33.068973156847335</v>
      </c>
      <c r="L8" s="14">
        <f>('843 ave canopy corr tmin'!L8)*10</f>
        <v>-11.923026279171083</v>
      </c>
      <c r="M8" s="14">
        <f>('843 ave canopy corr tmin'!M8)*10</f>
        <v>-23.11460293403311</v>
      </c>
      <c r="N8" s="14">
        <f t="shared" si="0"/>
        <v>20.464194390101735</v>
      </c>
    </row>
    <row r="9" spans="1:14" ht="11.25">
      <c r="A9" s="4" t="s">
        <v>9</v>
      </c>
      <c r="B9" s="14">
        <f>('843 ave canopy corr tmin'!B9)*10</f>
        <v>-10.935104567586592</v>
      </c>
      <c r="C9" s="14">
        <f>('843 ave canopy corr tmin'!C9)*10</f>
        <v>-9.085564610256146</v>
      </c>
      <c r="D9" s="14">
        <f>('843 ave canopy corr tmin'!D9)*10</f>
        <v>-0.044213018292873496</v>
      </c>
      <c r="E9" s="14">
        <f>('843 ave canopy corr tmin'!E9)*10</f>
        <v>13.185105988860798</v>
      </c>
      <c r="F9" s="14">
        <f>('843 ave canopy corr tmin'!F9)*10</f>
        <v>41.446095068663666</v>
      </c>
      <c r="G9" s="14">
        <f>('843 ave canopy corr tmin'!G9)*10</f>
        <v>71.10198271121354</v>
      </c>
      <c r="H9" s="14">
        <f>('843 ave canopy corr tmin'!H9)*10</f>
        <v>100.14924667473505</v>
      </c>
      <c r="I9" s="14">
        <f>('843 ave canopy corr tmin'!I9)*10</f>
        <v>104.50561959890116</v>
      </c>
      <c r="J9" s="14">
        <f>('843 ave canopy corr tmin'!J9)*10</f>
        <v>80.28625705466445</v>
      </c>
      <c r="K9" s="14">
        <f>('843 ave canopy corr tmin'!K9)*10</f>
        <v>46.95142777521906</v>
      </c>
      <c r="L9" s="14">
        <f>('843 ave canopy corr tmin'!L9)*10</f>
        <v>7.934763105325038</v>
      </c>
      <c r="M9" s="14">
        <f>('843 ave canopy corr tmin'!M9)*10</f>
        <v>-13.897943428005352</v>
      </c>
      <c r="N9" s="14">
        <f t="shared" si="0"/>
        <v>35.96647269612014</v>
      </c>
    </row>
    <row r="10" spans="1:14" ht="11.25">
      <c r="A10" s="4" t="s">
        <v>10</v>
      </c>
      <c r="B10" s="14">
        <f>('843 ave canopy corr tmin'!B10)*10</f>
        <v>-2.343939859818607</v>
      </c>
      <c r="C10" s="14">
        <f>('843 ave canopy corr tmin'!C10)*10</f>
        <v>7.736836699733411</v>
      </c>
      <c r="D10" s="14">
        <f>('843 ave canopy corr tmin'!D10)*10</f>
        <v>13.682532441281463</v>
      </c>
      <c r="E10" s="14">
        <f>('843 ave canopy corr tmin'!E10)*10</f>
        <v>28.56430760370259</v>
      </c>
      <c r="F10" s="14">
        <f>('843 ave canopy corr tmin'!F10)*10</f>
        <v>58.85742533483598</v>
      </c>
      <c r="G10" s="14">
        <f>('843 ave canopy corr tmin'!G10)*10</f>
        <v>88.99057121278759</v>
      </c>
      <c r="H10" s="14">
        <f>('843 ave canopy corr tmin'!H10)*10</f>
        <v>114.03569070110044</v>
      </c>
      <c r="I10" s="14">
        <f>('843 ave canopy corr tmin'!I10)*10</f>
        <v>113.85139486226977</v>
      </c>
      <c r="J10" s="14">
        <f>('843 ave canopy corr tmin'!J10)*10</f>
        <v>88.50694907046926</v>
      </c>
      <c r="K10" s="14">
        <f>('843 ave canopy corr tmin'!K10)*10</f>
        <v>56.68918047125903</v>
      </c>
      <c r="L10" s="14">
        <f>('843 ave canopy corr tmin'!L10)*10</f>
        <v>19.713602143250423</v>
      </c>
      <c r="M10" s="14">
        <f>('843 ave canopy corr tmin'!M10)*10</f>
        <v>-1.2974098139529078</v>
      </c>
      <c r="N10" s="14">
        <f t="shared" si="0"/>
        <v>48.91559507224321</v>
      </c>
    </row>
    <row r="11" spans="1:14" ht="11.25">
      <c r="A11" s="4" t="s">
        <v>11</v>
      </c>
      <c r="B11" s="14">
        <f>('843 ave canopy corr tmin'!B11)*10</f>
        <v>-9.262746927510182</v>
      </c>
      <c r="C11" s="14">
        <f>('843 ave canopy corr tmin'!C11)*10</f>
        <v>-3.6078851732693367</v>
      </c>
      <c r="D11" s="14">
        <f>('843 ave canopy corr tmin'!D11)*10</f>
        <v>6.224819061305459</v>
      </c>
      <c r="E11" s="14">
        <f>('843 ave canopy corr tmin'!E11)*10</f>
        <v>21.255692479668046</v>
      </c>
      <c r="F11" s="14">
        <f>('843 ave canopy corr tmin'!F11)*10</f>
        <v>50.57835724337254</v>
      </c>
      <c r="G11" s="14">
        <f>('843 ave canopy corr tmin'!G11)*10</f>
        <v>79.70832090102597</v>
      </c>
      <c r="H11" s="14">
        <f>('843 ave canopy corr tmin'!H11)*10</f>
        <v>103.69404864836822</v>
      </c>
      <c r="I11" s="14">
        <f>('843 ave canopy corr tmin'!I11)*10</f>
        <v>102.5467480326148</v>
      </c>
      <c r="J11" s="14">
        <f>('843 ave canopy corr tmin'!J11)*10</f>
        <v>74.10921981769862</v>
      </c>
      <c r="K11" s="14">
        <f>('843 ave canopy corr tmin'!K11)*10</f>
        <v>40.186939714118715</v>
      </c>
      <c r="L11" s="14">
        <f>('843 ave canopy corr tmin'!L11)*10</f>
        <v>13.567920497443628</v>
      </c>
      <c r="M11" s="14">
        <f>('843 ave canopy corr tmin'!M11)*10</f>
        <v>-7.152348434200562</v>
      </c>
      <c r="N11" s="14">
        <f t="shared" si="0"/>
        <v>39.32075715505299</v>
      </c>
    </row>
    <row r="12" spans="1:14" ht="11.25">
      <c r="A12" s="4" t="s">
        <v>12</v>
      </c>
      <c r="B12" s="14">
        <f>('843 ave canopy corr tmin'!B12)*10</f>
        <v>-8.023694119277714</v>
      </c>
      <c r="C12" s="14">
        <f>('843 ave canopy corr tmin'!C12)*10</f>
        <v>-2.084152898970606</v>
      </c>
      <c r="D12" s="14">
        <f>('843 ave canopy corr tmin'!D12)*10</f>
        <v>4.831745013702477</v>
      </c>
      <c r="E12" s="14">
        <f>('843 ave canopy corr tmin'!E12)*10</f>
        <v>17.900199934018083</v>
      </c>
      <c r="F12" s="14">
        <f>('843 ave canopy corr tmin'!F12)*10</f>
        <v>50.16933223993138</v>
      </c>
      <c r="G12" s="14">
        <f>('843 ave canopy corr tmin'!G12)*10</f>
        <v>79.99369753156223</v>
      </c>
      <c r="H12" s="14">
        <f>('843 ave canopy corr tmin'!H12)*10</f>
        <v>114.01600599705648</v>
      </c>
      <c r="I12" s="14">
        <f>('843 ave canopy corr tmin'!I12)*10</f>
        <v>119.17024178760569</v>
      </c>
      <c r="J12" s="14">
        <f>('843 ave canopy corr tmin'!J12)*10</f>
        <v>96.8311500810074</v>
      </c>
      <c r="K12" s="14">
        <f>('843 ave canopy corr tmin'!K12)*10</f>
        <v>57.816861798895005</v>
      </c>
      <c r="L12" s="14">
        <f>('843 ave canopy corr tmin'!L12)*10</f>
        <v>14.958339112051354</v>
      </c>
      <c r="M12" s="14">
        <f>('843 ave canopy corr tmin'!M12)*10</f>
        <v>-9.918075640131924</v>
      </c>
      <c r="N12" s="14">
        <f t="shared" si="0"/>
        <v>44.638470903120826</v>
      </c>
    </row>
    <row r="13" spans="1:14" ht="11.25">
      <c r="A13" s="4" t="s">
        <v>13</v>
      </c>
      <c r="B13" s="14">
        <f>('843 ave canopy corr tmin'!B13)*10</f>
        <v>-26.49769764205573</v>
      </c>
      <c r="C13" s="14">
        <f>('843 ave canopy corr tmin'!C13)*10</f>
        <v>-22.618118111970453</v>
      </c>
      <c r="D13" s="14">
        <f>('843 ave canopy corr tmin'!D13)*10</f>
        <v>-17.768629917103212</v>
      </c>
      <c r="E13" s="14">
        <f>('843 ave canopy corr tmin'!E13)*10</f>
        <v>-3.8795822848276833</v>
      </c>
      <c r="F13" s="14">
        <f>('843 ave canopy corr tmin'!F13)*10</f>
        <v>21.236187100159633</v>
      </c>
      <c r="G13" s="14">
        <f>('843 ave canopy corr tmin'!G13)*10</f>
        <v>55.343205903402364</v>
      </c>
      <c r="H13" s="14">
        <f>('843 ave canopy corr tmin'!H13)*10</f>
        <v>94.38480423795434</v>
      </c>
      <c r="I13" s="14">
        <f>('843 ave canopy corr tmin'!I13)*10</f>
        <v>101.08908613767257</v>
      </c>
      <c r="J13" s="14">
        <f>('843 ave canopy corr tmin'!J13)*10</f>
        <v>77.11739570951441</v>
      </c>
      <c r="K13" s="14">
        <f>('843 ave canopy corr tmin'!K13)*10</f>
        <v>37.3132964458799</v>
      </c>
      <c r="L13" s="14">
        <f>('843 ave canopy corr tmin'!L13)*10</f>
        <v>-9.643452774738725</v>
      </c>
      <c r="M13" s="14">
        <f>('843 ave canopy corr tmin'!M13)*10</f>
        <v>-26.413929047433164</v>
      </c>
      <c r="N13" s="14">
        <f t="shared" si="0"/>
        <v>23.305213813037856</v>
      </c>
    </row>
    <row r="14" spans="1:14" ht="11.25">
      <c r="A14" s="4" t="s">
        <v>14</v>
      </c>
      <c r="B14" s="14">
        <f>('843 ave canopy corr tmin'!B14)*10</f>
        <v>-11.538618975969255</v>
      </c>
      <c r="C14" s="14">
        <f>('843 ave canopy corr tmin'!C14)*10</f>
        <v>-2.985769552796425</v>
      </c>
      <c r="D14" s="14">
        <f>('843 ave canopy corr tmin'!D14)*10</f>
        <v>3.904629370327747</v>
      </c>
      <c r="E14" s="14">
        <f>('843 ave canopy corr tmin'!E14)*10</f>
        <v>20.08618001862643</v>
      </c>
      <c r="F14" s="14">
        <f>('843 ave canopy corr tmin'!F14)*10</f>
        <v>48.212892618406904</v>
      </c>
      <c r="G14" s="14">
        <f>('843 ave canopy corr tmin'!G14)*10</f>
        <v>79.05668442911947</v>
      </c>
      <c r="H14" s="14">
        <f>('843 ave canopy corr tmin'!H14)*10</f>
        <v>112.06177573626589</v>
      </c>
      <c r="I14" s="14">
        <f>('843 ave canopy corr tmin'!I14)*10</f>
        <v>115.21729201165826</v>
      </c>
      <c r="J14" s="14">
        <f>('843 ave canopy corr tmin'!J14)*10</f>
        <v>91.06932258257957</v>
      </c>
      <c r="K14" s="14">
        <f>('843 ave canopy corr tmin'!K14)*10</f>
        <v>55.93484899041985</v>
      </c>
      <c r="L14" s="14">
        <f>('843 ave canopy corr tmin'!L14)*10</f>
        <v>12.200977169555609</v>
      </c>
      <c r="M14" s="14">
        <f>('843 ave canopy corr tmin'!M14)*10</f>
        <v>-8.204722130925823</v>
      </c>
      <c r="N14" s="14">
        <f t="shared" si="0"/>
        <v>42.91795768893902</v>
      </c>
    </row>
    <row r="15" spans="1:14" ht="11.25">
      <c r="A15" s="4" t="s">
        <v>15</v>
      </c>
      <c r="B15" s="14">
        <f>('843 ave canopy corr tmin'!B15)*10</f>
        <v>-10.441747115533309</v>
      </c>
      <c r="C15" s="14">
        <f>('843 ave canopy corr tmin'!C15)*10</f>
        <v>1.1754163493763048</v>
      </c>
      <c r="D15" s="14">
        <f>('843 ave canopy corr tmin'!D15)*10</f>
        <v>9.99781461830031</v>
      </c>
      <c r="E15" s="14">
        <f>('843 ave canopy corr tmin'!E15)*10</f>
        <v>27.01519368291119</v>
      </c>
      <c r="F15" s="14">
        <f>('843 ave canopy corr tmin'!F15)*10</f>
        <v>53.12273495647605</v>
      </c>
      <c r="G15" s="14">
        <f>('843 ave canopy corr tmin'!G15)*10</f>
        <v>82.97742917674711</v>
      </c>
      <c r="H15" s="14">
        <f>('843 ave canopy corr tmin'!H15)*10</f>
        <v>103.93462472721077</v>
      </c>
      <c r="I15" s="14">
        <f>('843 ave canopy corr tmin'!I15)*10</f>
        <v>104.00713080641506</v>
      </c>
      <c r="J15" s="14">
        <f>('843 ave canopy corr tmin'!J15)*10</f>
        <v>76.90366164127872</v>
      </c>
      <c r="K15" s="14">
        <f>('843 ave canopy corr tmin'!K15)*10</f>
        <v>42.02494850562131</v>
      </c>
      <c r="L15" s="14">
        <f>('843 ave canopy corr tmin'!L15)*10</f>
        <v>14.442720168088417</v>
      </c>
      <c r="M15" s="14">
        <f>('843 ave canopy corr tmin'!M15)*10</f>
        <v>-5.5305306018962685</v>
      </c>
      <c r="N15" s="14">
        <f t="shared" si="0"/>
        <v>41.635783076249645</v>
      </c>
    </row>
    <row r="16" spans="1:14" ht="11.25">
      <c r="A16" s="4" t="s">
        <v>16</v>
      </c>
      <c r="B16" s="14">
        <f>('843 ave canopy corr tmin'!B16)*10</f>
        <v>-5.891548132479528</v>
      </c>
      <c r="C16" s="14">
        <f>('843 ave canopy corr tmin'!C16)*10</f>
        <v>2.1845478115014663</v>
      </c>
      <c r="D16" s="14">
        <f>('843 ave canopy corr tmin'!D16)*10</f>
        <v>10.15018661901252</v>
      </c>
      <c r="E16" s="14">
        <f>('843 ave canopy corr tmin'!E16)*10</f>
        <v>25.054256553273095</v>
      </c>
      <c r="F16" s="14">
        <f>('843 ave canopy corr tmin'!F16)*10</f>
        <v>53.96135961409746</v>
      </c>
      <c r="G16" s="14">
        <f>('843 ave canopy corr tmin'!G16)*10</f>
        <v>84.78324966890163</v>
      </c>
      <c r="H16" s="14">
        <f>('843 ave canopy corr tmin'!H16)*10</f>
        <v>111.73643104794502</v>
      </c>
      <c r="I16" s="14">
        <f>('843 ave canopy corr tmin'!I16)*10</f>
        <v>111.95203787556805</v>
      </c>
      <c r="J16" s="14">
        <f>('843 ave canopy corr tmin'!J16)*10</f>
        <v>87.0893837640784</v>
      </c>
      <c r="K16" s="14">
        <f>('843 ave canopy corr tmin'!K16)*10</f>
        <v>51.17074406100696</v>
      </c>
      <c r="L16" s="14">
        <f>('843 ave canopy corr tmin'!L16)*10</f>
        <v>18.2205542831336</v>
      </c>
      <c r="M16" s="14">
        <f>('843 ave canopy corr tmin'!M16)*10</f>
        <v>-3.676614055042791</v>
      </c>
      <c r="N16" s="14">
        <f t="shared" si="0"/>
        <v>45.56121575924967</v>
      </c>
    </row>
    <row r="17" spans="1:14" ht="11.25">
      <c r="A17" s="4" t="s">
        <v>17</v>
      </c>
      <c r="B17" s="14">
        <f>('843 ave canopy corr tmin'!B17)*10</f>
        <v>-16.348654517498808</v>
      </c>
      <c r="C17" s="14">
        <f>('843 ave canopy corr tmin'!C17)*10</f>
        <v>-14.416240558233767</v>
      </c>
      <c r="D17" s="14">
        <f>('843 ave canopy corr tmin'!D17)*10</f>
        <v>-7.5810459413216265</v>
      </c>
      <c r="E17" s="14">
        <f>('843 ave canopy corr tmin'!E17)*10</f>
        <v>4.41638516052814</v>
      </c>
      <c r="F17" s="14">
        <f>('843 ave canopy corr tmin'!F17)*10</f>
        <v>32.53998712731028</v>
      </c>
      <c r="G17" s="14">
        <f>('843 ave canopy corr tmin'!G17)*10</f>
        <v>62.52840812230117</v>
      </c>
      <c r="H17" s="14">
        <f>('843 ave canopy corr tmin'!H17)*10</f>
        <v>93.49509029229418</v>
      </c>
      <c r="I17" s="14">
        <f>('843 ave canopy corr tmin'!I17)*10</f>
        <v>94.5081653562741</v>
      </c>
      <c r="J17" s="14">
        <f>('843 ave canopy corr tmin'!J17)*10</f>
        <v>71.40727306687376</v>
      </c>
      <c r="K17" s="14">
        <f>('843 ave canopy corr tmin'!K17)*10</f>
        <v>39.388918372517054</v>
      </c>
      <c r="L17" s="14">
        <f>('843 ave canopy corr tmin'!L17)*10</f>
        <v>2.6170463020567403</v>
      </c>
      <c r="M17" s="14">
        <f>('843 ave canopy corr tmin'!M17)*10</f>
        <v>-17.29526066897341</v>
      </c>
      <c r="N17" s="14">
        <f t="shared" si="0"/>
        <v>28.77167267617732</v>
      </c>
    </row>
    <row r="18" spans="1:14" ht="11.25">
      <c r="A18" s="4" t="s">
        <v>18</v>
      </c>
      <c r="B18" s="14">
        <f>('843 ave canopy corr tmin'!B18)*10</f>
        <v>-1.7430067335988098</v>
      </c>
      <c r="C18" s="14">
        <f>('843 ave canopy corr tmin'!C18)*10</f>
        <v>7.285969697326299</v>
      </c>
      <c r="D18" s="14">
        <f>('843 ave canopy corr tmin'!D18)*10</f>
        <v>11.071767167700543</v>
      </c>
      <c r="E18" s="14">
        <f>('843 ave canopy corr tmin'!E18)*10</f>
        <v>23.95582366555751</v>
      </c>
      <c r="F18" s="14">
        <f>('843 ave canopy corr tmin'!F18)*10</f>
        <v>53.08570847845285</v>
      </c>
      <c r="G18" s="14">
        <f>('843 ave canopy corr tmin'!G18)*10</f>
        <v>87.01018882101624</v>
      </c>
      <c r="H18" s="14">
        <f>('843 ave canopy corr tmin'!H18)*10</f>
        <v>117.97229924463355</v>
      </c>
      <c r="I18" s="14">
        <f>('843 ave canopy corr tmin'!I18)*10</f>
        <v>117.95569630337147</v>
      </c>
      <c r="J18" s="14">
        <f>('843 ave canopy corr tmin'!J18)*10</f>
        <v>96.85950029934128</v>
      </c>
      <c r="K18" s="14">
        <f>('843 ave canopy corr tmin'!K18)*10</f>
        <v>58.09447400541339</v>
      </c>
      <c r="L18" s="14">
        <f>('843 ave canopy corr tmin'!L18)*10</f>
        <v>17.30194405785245</v>
      </c>
      <c r="M18" s="14">
        <f>('843 ave canopy corr tmin'!M18)*10</f>
        <v>-1.7255021216312227</v>
      </c>
      <c r="N18" s="14">
        <f t="shared" si="0"/>
        <v>48.92707190711963</v>
      </c>
    </row>
    <row r="19" spans="1:14" ht="11.25">
      <c r="A19" s="4" t="s">
        <v>19</v>
      </c>
      <c r="B19" s="14">
        <f>('843 ave canopy corr tmin'!B19)*10</f>
        <v>-2.314204880090924</v>
      </c>
      <c r="C19" s="14">
        <f>('843 ave canopy corr tmin'!C19)*10</f>
        <v>5.412237381318555</v>
      </c>
      <c r="D19" s="14">
        <f>('843 ave canopy corr tmin'!D19)*10</f>
        <v>8.430460381319936</v>
      </c>
      <c r="E19" s="14">
        <f>('843 ave canopy corr tmin'!E19)*10</f>
        <v>24.393076294603453</v>
      </c>
      <c r="F19" s="14">
        <f>('843 ave canopy corr tmin'!F19)*10</f>
        <v>55.167934317311705</v>
      </c>
      <c r="G19" s="14">
        <f>('843 ave canopy corr tmin'!G19)*10</f>
        <v>86.07514092544967</v>
      </c>
      <c r="H19" s="14">
        <f>('843 ave canopy corr tmin'!H19)*10</f>
        <v>114.97658938383871</v>
      </c>
      <c r="I19" s="14">
        <f>('843 ave canopy corr tmin'!I19)*10</f>
        <v>119.18126680988968</v>
      </c>
      <c r="J19" s="14">
        <f>('843 ave canopy corr tmin'!J19)*10</f>
        <v>95.49768818827357</v>
      </c>
      <c r="K19" s="14">
        <f>('843 ave canopy corr tmin'!K19)*10</f>
        <v>59.56071194053549</v>
      </c>
      <c r="L19" s="14">
        <f>('843 ave canopy corr tmin'!L19)*10</f>
        <v>18.700844400097377</v>
      </c>
      <c r="M19" s="14">
        <f>('843 ave canopy corr tmin'!M19)*10</f>
        <v>-1.2224461297880307</v>
      </c>
      <c r="N19" s="14">
        <f t="shared" si="0"/>
        <v>48.654941584396596</v>
      </c>
    </row>
    <row r="20" spans="1:14" ht="11.25">
      <c r="A20" s="4" t="s">
        <v>20</v>
      </c>
      <c r="B20" s="14">
        <f>('843 ave canopy corr tmin'!B20)*10</f>
        <v>-7.61750345733426</v>
      </c>
      <c r="C20" s="14">
        <f>('843 ave canopy corr tmin'!C20)*10</f>
        <v>-0.8005463411859404</v>
      </c>
      <c r="D20" s="14">
        <f>('843 ave canopy corr tmin'!D20)*10</f>
        <v>11.16459287066627</v>
      </c>
      <c r="E20" s="14">
        <f>('843 ave canopy corr tmin'!E20)*10</f>
        <v>26.215656756267744</v>
      </c>
      <c r="F20" s="14">
        <f>('843 ave canopy corr tmin'!F20)*10</f>
        <v>59.29075303471741</v>
      </c>
      <c r="G20" s="14">
        <f>('843 ave canopy corr tmin'!G20)*10</f>
        <v>86.2229539692796</v>
      </c>
      <c r="H20" s="14">
        <f>('843 ave canopy corr tmin'!H20)*10</f>
        <v>111.18608885085018</v>
      </c>
      <c r="I20" s="14">
        <f>('843 ave canopy corr tmin'!I20)*10</f>
        <v>109.22077657319659</v>
      </c>
      <c r="J20" s="14">
        <f>('843 ave canopy corr tmin'!J20)*10</f>
        <v>80.15639023730749</v>
      </c>
      <c r="K20" s="14">
        <f>('843 ave canopy corr tmin'!K20)*10</f>
        <v>43.09723111170897</v>
      </c>
      <c r="L20" s="14">
        <f>('843 ave canopy corr tmin'!L20)*10</f>
        <v>18.269143798919703</v>
      </c>
      <c r="M20" s="14">
        <f>('843 ave canopy corr tmin'!M20)*10</f>
        <v>-4.504394963070629</v>
      </c>
      <c r="N20" s="14">
        <f t="shared" si="0"/>
        <v>44.325095203443595</v>
      </c>
    </row>
    <row r="21" spans="1:14" ht="11.25">
      <c r="A21" s="4" t="s">
        <v>21</v>
      </c>
      <c r="B21" s="14">
        <f>('843 ave canopy corr tmin'!B21)*10</f>
        <v>-2.931062305011289</v>
      </c>
      <c r="C21" s="14">
        <f>('843 ave canopy corr tmin'!C21)*10</f>
        <v>4.107678958840438</v>
      </c>
      <c r="D21" s="14">
        <f>('843 ave canopy corr tmin'!D21)*10</f>
        <v>9.253536343546363</v>
      </c>
      <c r="E21" s="14">
        <f>('843 ave canopy corr tmin'!E21)*10</f>
        <v>25.473905349016892</v>
      </c>
      <c r="F21" s="14">
        <f>('843 ave canopy corr tmin'!F21)*10</f>
        <v>53.38605904823925</v>
      </c>
      <c r="G21" s="14">
        <f>('843 ave canopy corr tmin'!G21)*10</f>
        <v>85.2729347916698</v>
      </c>
      <c r="H21" s="14">
        <f>('843 ave canopy corr tmin'!H21)*10</f>
        <v>114.29870692527082</v>
      </c>
      <c r="I21" s="14">
        <f>('843 ave canopy corr tmin'!I21)*10</f>
        <v>116.50632030379903</v>
      </c>
      <c r="J21" s="14">
        <f>('843 ave canopy corr tmin'!J21)*10</f>
        <v>94.67587335107787</v>
      </c>
      <c r="K21" s="14">
        <f>('843 ave canopy corr tmin'!K21)*10</f>
        <v>56.3218481558934</v>
      </c>
      <c r="L21" s="14">
        <f>('843 ave canopy corr tmin'!L21)*10</f>
        <v>16.095523571117116</v>
      </c>
      <c r="M21" s="14">
        <f>('843 ave canopy corr tmin'!M21)*10</f>
        <v>-4.847885453922225</v>
      </c>
      <c r="N21" s="14">
        <f t="shared" si="0"/>
        <v>47.30111991996146</v>
      </c>
    </row>
    <row r="22" spans="1:14" ht="11.25">
      <c r="A22" s="4" t="s">
        <v>22</v>
      </c>
      <c r="B22" s="14">
        <f>('843 ave canopy corr tmin'!B22)*10</f>
        <v>-9.668285824242203</v>
      </c>
      <c r="C22" s="14">
        <f>('843 ave canopy corr tmin'!C22)*10</f>
        <v>-4.571976353501376</v>
      </c>
      <c r="D22" s="14">
        <f>('843 ave canopy corr tmin'!D22)*10</f>
        <v>-1.3837282999652156</v>
      </c>
      <c r="E22" s="14">
        <f>('843 ave canopy corr tmin'!E22)*10</f>
        <v>13.42037753274795</v>
      </c>
      <c r="F22" s="14">
        <f>('843 ave canopy corr tmin'!F22)*10</f>
        <v>39.37040673852429</v>
      </c>
      <c r="G22" s="14">
        <f>('843 ave canopy corr tmin'!G22)*10</f>
        <v>71.24520677189209</v>
      </c>
      <c r="H22" s="14">
        <f>('843 ave canopy corr tmin'!H22)*10</f>
        <v>107.25037796079346</v>
      </c>
      <c r="I22" s="14">
        <f>('843 ave canopy corr tmin'!I22)*10</f>
        <v>112.42183471976253</v>
      </c>
      <c r="J22" s="14">
        <f>('843 ave canopy corr tmin'!J22)*10</f>
        <v>91.54038332505694</v>
      </c>
      <c r="K22" s="14">
        <f>('843 ave canopy corr tmin'!K22)*10</f>
        <v>50.69083090643051</v>
      </c>
      <c r="L22" s="14">
        <f>('843 ave canopy corr tmin'!L22)*10</f>
        <v>6.4482839749246885</v>
      </c>
      <c r="M22" s="14">
        <f>('843 ave canopy corr tmin'!M22)*10</f>
        <v>-11.61364122494659</v>
      </c>
      <c r="N22" s="14">
        <f t="shared" si="0"/>
        <v>38.76250585228975</v>
      </c>
    </row>
    <row r="23" spans="1:14" ht="11.25">
      <c r="A23" s="4" t="s">
        <v>23</v>
      </c>
      <c r="B23" s="14">
        <f>('843 ave canopy corr tmin'!B23)*10</f>
        <v>-7.618784219594524</v>
      </c>
      <c r="C23" s="14">
        <f>('843 ave canopy corr tmin'!C23)*10</f>
        <v>-2.4573767573172405</v>
      </c>
      <c r="D23" s="14">
        <f>('843 ave canopy corr tmin'!D23)*10</f>
        <v>0.8512820775189467</v>
      </c>
      <c r="E23" s="14">
        <f>('843 ave canopy corr tmin'!E23)*10</f>
        <v>14.89788030621697</v>
      </c>
      <c r="F23" s="14">
        <f>('843 ave canopy corr tmin'!F23)*10</f>
        <v>40.57759938766762</v>
      </c>
      <c r="G23" s="14">
        <f>('843 ave canopy corr tmin'!G23)*10</f>
        <v>71.30640073935112</v>
      </c>
      <c r="H23" s="14">
        <f>('843 ave canopy corr tmin'!H23)*10</f>
        <v>99.31888410005918</v>
      </c>
      <c r="I23" s="14">
        <f>('843 ave canopy corr tmin'!I23)*10</f>
        <v>102.61827391562653</v>
      </c>
      <c r="J23" s="14">
        <f>('843 ave canopy corr tmin'!J23)*10</f>
        <v>84.0830705081393</v>
      </c>
      <c r="K23" s="14">
        <f>('843 ave canopy corr tmin'!K23)*10</f>
        <v>49.95604594872038</v>
      </c>
      <c r="L23" s="14">
        <f>('843 ave canopy corr tmin'!L23)*10</f>
        <v>9.53000775687042</v>
      </c>
      <c r="M23" s="14">
        <f>('843 ave canopy corr tmin'!M23)*10</f>
        <v>-9.469914132182044</v>
      </c>
      <c r="N23" s="14">
        <f t="shared" si="0"/>
        <v>37.799447469256386</v>
      </c>
    </row>
    <row r="24" spans="1:14" ht="11.25">
      <c r="A24" s="4" t="s">
        <v>24</v>
      </c>
      <c r="B24" s="14">
        <f>('843 ave canopy corr tmin'!B24)*10</f>
        <v>-8.913326849573602</v>
      </c>
      <c r="C24" s="14">
        <f>('843 ave canopy corr tmin'!C24)*10</f>
        <v>-1.5788673694368667</v>
      </c>
      <c r="D24" s="14">
        <f>('843 ave canopy corr tmin'!D24)*10</f>
        <v>7.926155211532207</v>
      </c>
      <c r="E24" s="14">
        <f>('843 ave canopy corr tmin'!E24)*10</f>
        <v>23.977052890372008</v>
      </c>
      <c r="F24" s="14">
        <f>('843 ave canopy corr tmin'!F24)*10</f>
        <v>50.36890317552831</v>
      </c>
      <c r="G24" s="14">
        <f>('843 ave canopy corr tmin'!G24)*10</f>
        <v>81.83154791933687</v>
      </c>
      <c r="H24" s="14">
        <f>('843 ave canopy corr tmin'!H24)*10</f>
        <v>106.89000643842223</v>
      </c>
      <c r="I24" s="14">
        <f>('843 ave canopy corr tmin'!I24)*10</f>
        <v>108.73246300041245</v>
      </c>
      <c r="J24" s="14">
        <f>('843 ave canopy corr tmin'!J24)*10</f>
        <v>86.57299195518397</v>
      </c>
      <c r="K24" s="14">
        <f>('843 ave canopy corr tmin'!K24)*10</f>
        <v>51.17204405835146</v>
      </c>
      <c r="L24" s="14">
        <f>('843 ave canopy corr tmin'!L24)*10</f>
        <v>15.32635158873731</v>
      </c>
      <c r="M24" s="14">
        <f>('843 ave canopy corr tmin'!M24)*10</f>
        <v>-7.8207352619637245</v>
      </c>
      <c r="N24" s="14">
        <f t="shared" si="0"/>
        <v>42.87371556307522</v>
      </c>
    </row>
    <row r="25" spans="1:14" ht="11.25">
      <c r="A25" s="4" t="s">
        <v>25</v>
      </c>
      <c r="B25" s="14">
        <f>('843 ave canopy corr tmin'!B25)*10</f>
        <v>-10.64874013389745</v>
      </c>
      <c r="C25" s="14">
        <f>('843 ave canopy corr tmin'!C25)*10</f>
        <v>-0.7446335434720808</v>
      </c>
      <c r="D25" s="14">
        <f>('843 ave canopy corr tmin'!D25)*10</f>
        <v>6.269980973225424</v>
      </c>
      <c r="E25" s="14">
        <f>('843 ave canopy corr tmin'!E25)*10</f>
        <v>21.544651288381797</v>
      </c>
      <c r="F25" s="14">
        <f>('843 ave canopy corr tmin'!F25)*10</f>
        <v>53.421304213256846</v>
      </c>
      <c r="G25" s="14">
        <f>('843 ave canopy corr tmin'!G25)*10</f>
        <v>80.41354319789853</v>
      </c>
      <c r="H25" s="14">
        <f>('843 ave canopy corr tmin'!H25)*10</f>
        <v>100.40716731034338</v>
      </c>
      <c r="I25" s="14">
        <f>('843 ave canopy corr tmin'!I25)*10</f>
        <v>102.3561496230647</v>
      </c>
      <c r="J25" s="14">
        <f>('843 ave canopy corr tmin'!J25)*10</f>
        <v>72.44244409153515</v>
      </c>
      <c r="K25" s="14">
        <f>('843 ave canopy corr tmin'!K25)*10</f>
        <v>40.218094264427236</v>
      </c>
      <c r="L25" s="14">
        <f>('843 ave canopy corr tmin'!L25)*10</f>
        <v>12.379673136114317</v>
      </c>
      <c r="M25" s="14">
        <f>('843 ave canopy corr tmin'!M25)*10</f>
        <v>-10.670328057652023</v>
      </c>
      <c r="N25" s="14">
        <f t="shared" si="0"/>
        <v>38.949108863602156</v>
      </c>
    </row>
    <row r="26" spans="1:14" ht="11.25">
      <c r="A26" s="4" t="s">
        <v>26</v>
      </c>
      <c r="B26" s="14">
        <f>('843 ave canopy corr tmin'!B26)*10</f>
        <v>-8.073134830560944</v>
      </c>
      <c r="C26" s="14">
        <f>('843 ave canopy corr tmin'!C26)*10</f>
        <v>-2.1816688328903995</v>
      </c>
      <c r="D26" s="14">
        <f>('843 ave canopy corr tmin'!D26)*10</f>
        <v>8.610155451439267</v>
      </c>
      <c r="E26" s="14">
        <f>('843 ave canopy corr tmin'!E26)*10</f>
        <v>22.436622137235737</v>
      </c>
      <c r="F26" s="14">
        <f>('843 ave canopy corr tmin'!F26)*10</f>
        <v>49.46745357649828</v>
      </c>
      <c r="G26" s="14">
        <f>('843 ave canopy corr tmin'!G26)*10</f>
        <v>77.68161477486305</v>
      </c>
      <c r="H26" s="14">
        <f>('843 ave canopy corr tmin'!H26)*10</f>
        <v>102.61590645069403</v>
      </c>
      <c r="I26" s="14">
        <f>('843 ave canopy corr tmin'!I26)*10</f>
        <v>102.4218711044577</v>
      </c>
      <c r="J26" s="14">
        <f>('843 ave canopy corr tmin'!J26)*10</f>
        <v>73.4705606202425</v>
      </c>
      <c r="K26" s="14">
        <f>('843 ave canopy corr tmin'!K26)*10</f>
        <v>40.6224869201537</v>
      </c>
      <c r="L26" s="14">
        <f>('843 ave canopy corr tmin'!L26)*10</f>
        <v>14.912120838909996</v>
      </c>
      <c r="M26" s="14">
        <f>('843 ave canopy corr tmin'!M26)*10</f>
        <v>-4.971678251157091</v>
      </c>
      <c r="N26" s="14">
        <f t="shared" si="0"/>
        <v>39.75102582999048</v>
      </c>
    </row>
    <row r="27" spans="1:14" ht="11.25">
      <c r="A27" s="4" t="s">
        <v>27</v>
      </c>
      <c r="B27" s="14">
        <f>('843 ave canopy corr tmin'!B27)*10</f>
        <v>-11.742634951930114</v>
      </c>
      <c r="C27" s="14">
        <f>('843 ave canopy corr tmin'!C27)*10</f>
        <v>-2.8448976499860255</v>
      </c>
      <c r="D27" s="14">
        <f>('843 ave canopy corr tmin'!D27)*10</f>
        <v>1.4495567616741045</v>
      </c>
      <c r="E27" s="14">
        <f>('843 ave canopy corr tmin'!E27)*10</f>
        <v>15.752132074690957</v>
      </c>
      <c r="F27" s="14">
        <f>('843 ave canopy corr tmin'!F27)*10</f>
        <v>43.80470096074133</v>
      </c>
      <c r="G27" s="14">
        <f>('843 ave canopy corr tmin'!G27)*10</f>
        <v>71.91426697273653</v>
      </c>
      <c r="H27" s="14">
        <f>('843 ave canopy corr tmin'!H27)*10</f>
        <v>101.92719520628648</v>
      </c>
      <c r="I27" s="14">
        <f>('843 ave canopy corr tmin'!I27)*10</f>
        <v>105.83092932527585</v>
      </c>
      <c r="J27" s="14">
        <f>('843 ave canopy corr tmin'!J27)*10</f>
        <v>79.7762916394291</v>
      </c>
      <c r="K27" s="14">
        <f>('843 ave canopy corr tmin'!K27)*10</f>
        <v>47.416978775410996</v>
      </c>
      <c r="L27" s="14">
        <f>('843 ave canopy corr tmin'!L27)*10</f>
        <v>11.19675179258628</v>
      </c>
      <c r="M27" s="14">
        <f>('843 ave canopy corr tmin'!M27)*10</f>
        <v>-9.809235429697807</v>
      </c>
      <c r="N27" s="14">
        <f t="shared" si="0"/>
        <v>37.88933628976813</v>
      </c>
    </row>
    <row r="28" spans="1:14" ht="11.25">
      <c r="A28" s="4" t="s">
        <v>28</v>
      </c>
      <c r="B28" s="14">
        <f>('843 ave canopy corr tmin'!B28)*10</f>
        <v>-5.974392068117778</v>
      </c>
      <c r="C28" s="14">
        <f>('843 ave canopy corr tmin'!C28)*10</f>
        <v>0.9583269691550989</v>
      </c>
      <c r="D28" s="14">
        <f>('843 ave canopy corr tmin'!D28)*10</f>
        <v>10.60399230062039</v>
      </c>
      <c r="E28" s="14">
        <f>('843 ave canopy corr tmin'!E28)*10</f>
        <v>24.571739214318143</v>
      </c>
      <c r="F28" s="14">
        <f>('843 ave canopy corr tmin'!F28)*10</f>
        <v>53.76166568622139</v>
      </c>
      <c r="G28" s="14">
        <f>('843 ave canopy corr tmin'!G28)*10</f>
        <v>85.05829473927233</v>
      </c>
      <c r="H28" s="14">
        <f>('843 ave canopy corr tmin'!H28)*10</f>
        <v>110.01388401850262</v>
      </c>
      <c r="I28" s="14">
        <f>('843 ave canopy corr tmin'!I28)*10</f>
        <v>109.60028143124194</v>
      </c>
      <c r="J28" s="14">
        <f>('843 ave canopy corr tmin'!J28)*10</f>
        <v>87.48508387258433</v>
      </c>
      <c r="K28" s="14">
        <f>('843 ave canopy corr tmin'!K28)*10</f>
        <v>47.7013573071605</v>
      </c>
      <c r="L28" s="14">
        <f>('843 ave canopy corr tmin'!L28)*10</f>
        <v>18.060497646360776</v>
      </c>
      <c r="M28" s="14">
        <f>('843 ave canopy corr tmin'!M28)*10</f>
        <v>-1.8910653471729315</v>
      </c>
      <c r="N28" s="14">
        <f t="shared" si="0"/>
        <v>44.995805480845576</v>
      </c>
    </row>
    <row r="29" spans="1:14" ht="11.25">
      <c r="A29" s="4" t="s">
        <v>29</v>
      </c>
      <c r="B29" s="14">
        <f>('843 ave canopy corr tmin'!B29)*10</f>
        <v>-9.606555332886618</v>
      </c>
      <c r="C29" s="14">
        <f>('843 ave canopy corr tmin'!C29)*10</f>
        <v>-19.870398967455486</v>
      </c>
      <c r="D29" s="14">
        <f>('843 ave canopy corr tmin'!D29)*10</f>
        <v>-15.973476678544252</v>
      </c>
      <c r="E29" s="14">
        <f>('843 ave canopy corr tmin'!E29)*10</f>
        <v>0.04328097110871787</v>
      </c>
      <c r="F29" s="14">
        <f>('843 ave canopy corr tmin'!F29)*10</f>
        <v>18.311220095110766</v>
      </c>
      <c r="G29" s="14">
        <f>('843 ave canopy corr tmin'!G29)*10</f>
        <v>56.42872355963546</v>
      </c>
      <c r="H29" s="14">
        <f>('843 ave canopy corr tmin'!H29)*10</f>
        <v>91.43320937502621</v>
      </c>
      <c r="I29" s="14">
        <f>('843 ave canopy corr tmin'!I29)*10</f>
        <v>95.24909771348825</v>
      </c>
      <c r="J29" s="14">
        <f>('843 ave canopy corr tmin'!J29)*10</f>
        <v>68.97532610635919</v>
      </c>
      <c r="K29" s="14">
        <f>('843 ave canopy corr tmin'!K29)*10</f>
        <v>42.008600036861154</v>
      </c>
      <c r="L29" s="14">
        <f>('843 ave canopy corr tmin'!L29)*10</f>
        <v>-13.722640005712933</v>
      </c>
      <c r="M29" s="14">
        <f>('843 ave canopy corr tmin'!M29)*10</f>
        <v>-22.59870290476477</v>
      </c>
      <c r="N29" s="14">
        <f t="shared" si="0"/>
        <v>24.22314033068547</v>
      </c>
    </row>
    <row r="30" spans="1:14" ht="11.25">
      <c r="A30" s="4" t="s">
        <v>30</v>
      </c>
      <c r="B30" s="14">
        <f>('843 ave canopy corr tmin'!B30)*10</f>
        <v>-1.6480140209142136</v>
      </c>
      <c r="C30" s="14">
        <f>('843 ave canopy corr tmin'!C30)*10</f>
        <v>9.37550711681085</v>
      </c>
      <c r="D30" s="14">
        <f>('843 ave canopy corr tmin'!D30)*10</f>
        <v>16.416836429948894</v>
      </c>
      <c r="E30" s="14">
        <f>('843 ave canopy corr tmin'!E30)*10</f>
        <v>26.3628460689395</v>
      </c>
      <c r="F30" s="14">
        <f>('843 ave canopy corr tmin'!F30)*10</f>
        <v>58.42455963926991</v>
      </c>
      <c r="G30" s="14">
        <f>('843 ave canopy corr tmin'!G30)*10</f>
        <v>92.21873490009384</v>
      </c>
      <c r="H30" s="14">
        <f>('843 ave canopy corr tmin'!H30)*10</f>
        <v>112.18954656035382</v>
      </c>
      <c r="I30" s="14">
        <f>('843 ave canopy corr tmin'!I30)*10</f>
        <v>110.4146271282927</v>
      </c>
      <c r="J30" s="14">
        <f>('843 ave canopy corr tmin'!J30)*10</f>
        <v>93.41161409307733</v>
      </c>
      <c r="K30" s="14">
        <f>('843 ave canopy corr tmin'!K30)*10</f>
        <v>54.39976362023597</v>
      </c>
      <c r="L30" s="14">
        <f>('843 ave canopy corr tmin'!L30)*10</f>
        <v>16.370578573082184</v>
      </c>
      <c r="M30" s="14">
        <f>('843 ave canopy corr tmin'!M30)*10</f>
        <v>2.3778594079881277</v>
      </c>
      <c r="N30" s="14">
        <f t="shared" si="0"/>
        <v>49.192871626431575</v>
      </c>
    </row>
    <row r="31" spans="1:14" ht="11.25">
      <c r="A31" s="4" t="s">
        <v>31</v>
      </c>
      <c r="B31" s="14">
        <f>('843 ave canopy corr tmin'!B31)*10</f>
        <v>-18.05422352329979</v>
      </c>
      <c r="C31" s="14">
        <f>('843 ave canopy corr tmin'!C31)*10</f>
        <v>-11.161658900802095</v>
      </c>
      <c r="D31" s="14">
        <f>('843 ave canopy corr tmin'!D31)*10</f>
        <v>-5.1693590862262795</v>
      </c>
      <c r="E31" s="14">
        <f>('843 ave canopy corr tmin'!E31)*10</f>
        <v>2.9117420368620595</v>
      </c>
      <c r="F31" s="14">
        <f>('843 ave canopy corr tmin'!F31)*10</f>
        <v>27.02357777220909</v>
      </c>
      <c r="G31" s="14">
        <f>('843 ave canopy corr tmin'!G31)*10</f>
        <v>64.08531315874154</v>
      </c>
      <c r="H31" s="14">
        <f>('843 ave canopy corr tmin'!H31)*10</f>
        <v>100.08779597860574</v>
      </c>
      <c r="I31" s="14">
        <f>('843 ave canopy corr tmin'!I31)*10</f>
        <v>104.02146900710797</v>
      </c>
      <c r="J31" s="14">
        <f>('843 ave canopy corr tmin'!J31)*10</f>
        <v>89.9031569784832</v>
      </c>
      <c r="K31" s="14">
        <f>('843 ave canopy corr tmin'!K31)*10</f>
        <v>50.836031521651925</v>
      </c>
      <c r="L31" s="14">
        <f>('843 ave canopy corr tmin'!L31)*10</f>
        <v>-4.123122453127998</v>
      </c>
      <c r="M31" s="14">
        <f>('843 ave canopy corr tmin'!M31)*10</f>
        <v>-12.102482036016657</v>
      </c>
      <c r="N31" s="14">
        <f t="shared" si="0"/>
        <v>32.35485337118239</v>
      </c>
    </row>
    <row r="32" spans="1:14" ht="11.25">
      <c r="A32" s="4" t="s">
        <v>32</v>
      </c>
      <c r="B32" s="14">
        <f>('843 ave canopy corr tmin'!B32)*10</f>
        <v>3.4498018784598594</v>
      </c>
      <c r="C32" s="14">
        <f>('843 ave canopy corr tmin'!C32)*10</f>
        <v>9.301533210762775</v>
      </c>
      <c r="D32" s="14">
        <f>('843 ave canopy corr tmin'!D32)*10</f>
        <v>18.148614957530278</v>
      </c>
      <c r="E32" s="14">
        <f>('843 ave canopy corr tmin'!E32)*10</f>
        <v>32.979543573518676</v>
      </c>
      <c r="F32" s="14">
        <f>('843 ave canopy corr tmin'!F32)*10</f>
        <v>66.95694624832885</v>
      </c>
      <c r="G32" s="14">
        <f>('843 ave canopy corr tmin'!G32)*10</f>
        <v>92.92139403243377</v>
      </c>
      <c r="H32" s="14">
        <f>('843 ave canopy corr tmin'!H32)*10</f>
        <v>124.87766741608125</v>
      </c>
      <c r="I32" s="14">
        <f>('843 ave canopy corr tmin'!I32)*10</f>
        <v>129.85306388937533</v>
      </c>
      <c r="J32" s="14">
        <f>('843 ave canopy corr tmin'!J32)*10</f>
        <v>100.93482442219187</v>
      </c>
      <c r="K32" s="14">
        <f>('843 ave canopy corr tmin'!K32)*10</f>
        <v>70.1367478506676</v>
      </c>
      <c r="L32" s="14">
        <f>('843 ave canopy corr tmin'!L32)*10</f>
        <v>19.33988520643044</v>
      </c>
      <c r="M32" s="14">
        <f>('843 ave canopy corr tmin'!M32)*10</f>
        <v>6.023803422550711</v>
      </c>
      <c r="N32" s="14">
        <f t="shared" si="0"/>
        <v>56.24365217569429</v>
      </c>
    </row>
    <row r="33" spans="1:14" ht="11.25">
      <c r="A33" s="4" t="s">
        <v>33</v>
      </c>
      <c r="B33" s="14">
        <f>('843 ave canopy corr tmin'!B33)*10</f>
        <v>-10.060071043466657</v>
      </c>
      <c r="C33" s="14">
        <f>('843 ave canopy corr tmin'!C33)*10</f>
        <v>-2.0686542441106375</v>
      </c>
      <c r="D33" s="14">
        <f>('843 ave canopy corr tmin'!D33)*10</f>
        <v>1.9138732959935445</v>
      </c>
      <c r="E33" s="14">
        <f>('843 ave canopy corr tmin'!E33)*10</f>
        <v>17.751266768273307</v>
      </c>
      <c r="F33" s="14">
        <f>('843 ave canopy corr tmin'!F33)*10</f>
        <v>39.691724254759826</v>
      </c>
      <c r="G33" s="14">
        <f>('843 ave canopy corr tmin'!G33)*10</f>
        <v>66.22976821254571</v>
      </c>
      <c r="H33" s="14">
        <f>('843 ave canopy corr tmin'!H33)*10</f>
        <v>90.15804927896993</v>
      </c>
      <c r="I33" s="14">
        <f>('843 ave canopy corr tmin'!I33)*10</f>
        <v>90.67864083904297</v>
      </c>
      <c r="J33" s="14">
        <f>('843 ave canopy corr tmin'!J33)*10</f>
        <v>68.7841028095371</v>
      </c>
      <c r="K33" s="14">
        <f>('843 ave canopy corr tmin'!K33)*10</f>
        <v>39.043062782812</v>
      </c>
      <c r="L33" s="14">
        <f>('843 ave canopy corr tmin'!L33)*10</f>
        <v>10.183610388881444</v>
      </c>
      <c r="M33" s="14">
        <f>('843 ave canopy corr tmin'!M33)*10</f>
        <v>-9.107070688107354</v>
      </c>
      <c r="N33" s="14">
        <f t="shared" si="0"/>
        <v>33.59985855459426</v>
      </c>
    </row>
    <row r="34" spans="1:14" ht="11.25">
      <c r="A34" s="4" t="s">
        <v>34</v>
      </c>
      <c r="B34" s="14">
        <f>('843 ave canopy corr tmin'!B34)*10</f>
        <v>-16.129730624726392</v>
      </c>
      <c r="C34" s="14">
        <f>('843 ave canopy corr tmin'!C34)*10</f>
        <v>-15.255073546820206</v>
      </c>
      <c r="D34" s="14">
        <f>('843 ave canopy corr tmin'!D34)*10</f>
        <v>-5.605372112875944</v>
      </c>
      <c r="E34" s="14">
        <f>('843 ave canopy corr tmin'!E34)*10</f>
        <v>6.262852052134233</v>
      </c>
      <c r="F34" s="14">
        <f>('843 ave canopy corr tmin'!F34)*10</f>
        <v>35.20925829676542</v>
      </c>
      <c r="G34" s="14">
        <f>('843 ave canopy corr tmin'!G34)*10</f>
        <v>67.29712519614016</v>
      </c>
      <c r="H34" s="14">
        <f>('843 ave canopy corr tmin'!H34)*10</f>
        <v>96.2876800165796</v>
      </c>
      <c r="I34" s="14">
        <f>('843 ave canopy corr tmin'!I34)*10</f>
        <v>95.16323153566054</v>
      </c>
      <c r="J34" s="14">
        <f>('843 ave canopy corr tmin'!J34)*10</f>
        <v>71.26056903761194</v>
      </c>
      <c r="K34" s="14">
        <f>('843 ave canopy corr tmin'!K34)*10</f>
        <v>40.58764683875871</v>
      </c>
      <c r="L34" s="14">
        <f>('843 ave canopy corr tmin'!L34)*10</f>
        <v>7.857213807324155</v>
      </c>
      <c r="M34" s="14">
        <f>('843 ave canopy corr tmin'!M34)*10</f>
        <v>-13.119925259664695</v>
      </c>
      <c r="N34" s="14">
        <f t="shared" si="0"/>
        <v>30.81795626974063</v>
      </c>
    </row>
    <row r="35" spans="1:14" ht="11.25">
      <c r="A35" s="4" t="s">
        <v>35</v>
      </c>
      <c r="B35" s="14">
        <f>('843 ave canopy corr tmin'!B35)*10</f>
        <v>-2.6465205977953383</v>
      </c>
      <c r="C35" s="14">
        <f>('843 ave canopy corr tmin'!C35)*10</f>
        <v>3.0622619950431123</v>
      </c>
      <c r="D35" s="14">
        <f>('843 ave canopy corr tmin'!D35)*10</f>
        <v>6.952011752378531</v>
      </c>
      <c r="E35" s="14">
        <f>('843 ave canopy corr tmin'!E35)*10</f>
        <v>18.114084377127913</v>
      </c>
      <c r="F35" s="14">
        <f>('843 ave canopy corr tmin'!F35)*10</f>
        <v>49.85359584051515</v>
      </c>
      <c r="G35" s="14">
        <f>('843 ave canopy corr tmin'!G35)*10</f>
        <v>82.73216334181012</v>
      </c>
      <c r="H35" s="14">
        <f>('843 ave canopy corr tmin'!H35)*10</f>
        <v>112.70731365408065</v>
      </c>
      <c r="I35" s="14">
        <f>('843 ave canopy corr tmin'!I35)*10</f>
        <v>113.77547239512822</v>
      </c>
      <c r="J35" s="14">
        <f>('843 ave canopy corr tmin'!J35)*10</f>
        <v>88.11478634658391</v>
      </c>
      <c r="K35" s="14">
        <f>('843 ave canopy corr tmin'!K35)*10</f>
        <v>54.87531346565962</v>
      </c>
      <c r="L35" s="14">
        <f>('843 ave canopy corr tmin'!L35)*10</f>
        <v>15.306433580322283</v>
      </c>
      <c r="M35" s="14">
        <f>('843 ave canopy corr tmin'!M35)*10</f>
        <v>-1.682128337850316</v>
      </c>
      <c r="N35" s="14">
        <f t="shared" si="0"/>
        <v>45.09706565108365</v>
      </c>
    </row>
    <row r="36" spans="1:14" ht="11.25">
      <c r="A36" s="4" t="s">
        <v>36</v>
      </c>
      <c r="B36" s="14">
        <f>('843 ave canopy corr tmin'!B36)*10</f>
        <v>-16.439590753392775</v>
      </c>
      <c r="C36" s="14">
        <f>('843 ave canopy corr tmin'!C36)*10</f>
        <v>-10.023491019097213</v>
      </c>
      <c r="D36" s="14">
        <f>('843 ave canopy corr tmin'!D36)*10</f>
        <v>-5.196725172219018</v>
      </c>
      <c r="E36" s="14">
        <f>('843 ave canopy corr tmin'!E36)*10</f>
        <v>8.830652662952364</v>
      </c>
      <c r="F36" s="14">
        <f>('843 ave canopy corr tmin'!F36)*10</f>
        <v>35.04093915696241</v>
      </c>
      <c r="G36" s="14">
        <f>('843 ave canopy corr tmin'!G36)*10</f>
        <v>65.89316551776855</v>
      </c>
      <c r="H36" s="14">
        <f>('843 ave canopy corr tmin'!H36)*10</f>
        <v>90.8719809962951</v>
      </c>
      <c r="I36" s="14">
        <f>('843 ave canopy corr tmin'!I36)*10</f>
        <v>91.97987486551213</v>
      </c>
      <c r="J36" s="14">
        <f>('843 ave canopy corr tmin'!J36)*10</f>
        <v>69.77958094377003</v>
      </c>
      <c r="K36" s="14">
        <f>('843 ave canopy corr tmin'!K36)*10</f>
        <v>34.83077666840555</v>
      </c>
      <c r="L36" s="14">
        <f>('843 ave canopy corr tmin'!L36)*10</f>
        <v>6.114948436025487</v>
      </c>
      <c r="M36" s="14">
        <f>('843 ave canopy corr tmin'!M36)*10</f>
        <v>-12.461550905918891</v>
      </c>
      <c r="N36" s="14">
        <f t="shared" si="0"/>
        <v>29.93504678308864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8"/>
  <sheetViews>
    <sheetView workbookViewId="0" topLeftCell="A1">
      <selection activeCell="B19" sqref="B19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38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 t="s">
        <v>3</v>
      </c>
    </row>
    <row r="4" spans="1:14" ht="11.25">
      <c r="A4" s="4" t="s">
        <v>4</v>
      </c>
      <c r="B4" s="1">
        <v>-0.9</v>
      </c>
      <c r="C4" s="1">
        <v>-0.3</v>
      </c>
      <c r="D4" s="1">
        <v>0.7</v>
      </c>
      <c r="E4" s="1">
        <v>2.4</v>
      </c>
      <c r="F4" s="1">
        <v>5</v>
      </c>
      <c r="G4" s="1">
        <v>7.5</v>
      </c>
      <c r="H4" s="1">
        <v>9.3</v>
      </c>
      <c r="I4" s="1">
        <v>9.1</v>
      </c>
      <c r="J4" s="1">
        <v>6.5</v>
      </c>
      <c r="K4" s="1">
        <v>3.4</v>
      </c>
      <c r="L4" s="1">
        <v>1.2</v>
      </c>
      <c r="M4" s="1">
        <v>-1</v>
      </c>
      <c r="N4" s="1">
        <v>3.6</v>
      </c>
    </row>
    <row r="5" spans="1:14" ht="11.25">
      <c r="A5" s="4" t="s">
        <v>5</v>
      </c>
      <c r="B5" s="1">
        <v>-0.8</v>
      </c>
      <c r="C5" s="1">
        <v>0</v>
      </c>
      <c r="D5" s="1">
        <v>1</v>
      </c>
      <c r="E5" s="1">
        <v>2.7</v>
      </c>
      <c r="F5" s="1">
        <v>5.8</v>
      </c>
      <c r="G5" s="1">
        <v>8.6</v>
      </c>
      <c r="H5" s="1">
        <v>10.8</v>
      </c>
      <c r="I5" s="1">
        <v>10.7</v>
      </c>
      <c r="J5" s="1">
        <v>8</v>
      </c>
      <c r="K5" s="1">
        <v>4.6</v>
      </c>
      <c r="L5" s="1">
        <v>1.5</v>
      </c>
      <c r="M5" s="1">
        <v>-0.6</v>
      </c>
      <c r="N5" s="1">
        <v>4.4</v>
      </c>
    </row>
    <row r="6" spans="1:14" ht="11.25">
      <c r="A6" s="4" t="s">
        <v>6</v>
      </c>
      <c r="B6" s="1">
        <v>-1.4</v>
      </c>
      <c r="C6" s="1">
        <v>-0.7</v>
      </c>
      <c r="D6" s="1">
        <v>-0.6</v>
      </c>
      <c r="E6" s="1">
        <v>1.2</v>
      </c>
      <c r="F6" s="1">
        <v>4.1</v>
      </c>
      <c r="G6" s="1">
        <v>6.9</v>
      </c>
      <c r="H6" s="1">
        <v>9.4</v>
      </c>
      <c r="I6" s="1">
        <v>9.8</v>
      </c>
      <c r="J6" s="1">
        <v>7.8</v>
      </c>
      <c r="K6" s="1">
        <v>4.7</v>
      </c>
      <c r="L6" s="1">
        <v>0.3</v>
      </c>
      <c r="M6" s="1">
        <v>-1.1</v>
      </c>
      <c r="N6" s="1">
        <v>3.4</v>
      </c>
    </row>
    <row r="7" spans="1:14" ht="11.25">
      <c r="A7" s="4" t="s">
        <v>7</v>
      </c>
      <c r="B7" s="1">
        <v>-1.9</v>
      </c>
      <c r="C7" s="1">
        <v>-1.1</v>
      </c>
      <c r="D7" s="1">
        <v>-1.1</v>
      </c>
      <c r="E7" s="1">
        <v>0.7</v>
      </c>
      <c r="F7" s="1">
        <v>2.8</v>
      </c>
      <c r="G7" s="1">
        <v>6.3</v>
      </c>
      <c r="H7" s="1">
        <v>9</v>
      </c>
      <c r="I7" s="1">
        <v>9.8</v>
      </c>
      <c r="J7" s="1">
        <v>7.3</v>
      </c>
      <c r="K7" s="1">
        <v>4.2</v>
      </c>
      <c r="L7" s="1">
        <v>-0.5</v>
      </c>
      <c r="M7" s="1">
        <v>-1.7</v>
      </c>
      <c r="N7" s="1">
        <v>2.8</v>
      </c>
    </row>
    <row r="8" spans="1:14" ht="11.25">
      <c r="A8" s="4" t="s">
        <v>8</v>
      </c>
      <c r="B8" s="1">
        <v>-2.2</v>
      </c>
      <c r="C8" s="1">
        <v>-1.8</v>
      </c>
      <c r="D8" s="1">
        <v>-1.7</v>
      </c>
      <c r="E8" s="1">
        <v>0</v>
      </c>
      <c r="F8" s="1">
        <v>1.9</v>
      </c>
      <c r="G8" s="1">
        <v>5.6</v>
      </c>
      <c r="H8" s="1">
        <v>8.2</v>
      </c>
      <c r="I8" s="1">
        <v>8.9</v>
      </c>
      <c r="J8" s="1">
        <v>6.6</v>
      </c>
      <c r="K8" s="1">
        <v>3.4</v>
      </c>
      <c r="L8" s="1">
        <v>-1.1</v>
      </c>
      <c r="M8" s="1">
        <v>-2.2</v>
      </c>
      <c r="N8" s="1">
        <v>2.1</v>
      </c>
    </row>
    <row r="9" spans="1:14" ht="11.25">
      <c r="A9" s="4" t="s">
        <v>9</v>
      </c>
      <c r="B9" s="1">
        <v>-0.7</v>
      </c>
      <c r="C9" s="1">
        <v>-0.5</v>
      </c>
      <c r="D9" s="1">
        <v>0.4</v>
      </c>
      <c r="E9" s="1">
        <v>1.7</v>
      </c>
      <c r="F9" s="1">
        <v>4.5</v>
      </c>
      <c r="G9" s="1">
        <v>7.4</v>
      </c>
      <c r="H9" s="1">
        <v>10.3</v>
      </c>
      <c r="I9" s="1">
        <v>10.8</v>
      </c>
      <c r="J9" s="1">
        <v>8.4</v>
      </c>
      <c r="K9" s="1">
        <v>5.1</v>
      </c>
      <c r="L9" s="1">
        <v>1.2</v>
      </c>
      <c r="M9" s="1">
        <v>-1</v>
      </c>
      <c r="N9" s="1">
        <v>4</v>
      </c>
    </row>
    <row r="10" spans="1:14" ht="11.25">
      <c r="A10" s="4" t="s">
        <v>10</v>
      </c>
      <c r="B10" s="1">
        <v>0.3</v>
      </c>
      <c r="C10" s="1">
        <v>1.3</v>
      </c>
      <c r="D10" s="1">
        <v>1.9</v>
      </c>
      <c r="E10" s="1">
        <v>3.4</v>
      </c>
      <c r="F10" s="1">
        <v>6.4</v>
      </c>
      <c r="G10" s="1">
        <v>9.4</v>
      </c>
      <c r="H10" s="1">
        <v>11.9</v>
      </c>
      <c r="I10" s="1">
        <v>11.9</v>
      </c>
      <c r="J10" s="1">
        <v>9.4</v>
      </c>
      <c r="K10" s="1">
        <v>6.2</v>
      </c>
      <c r="L10" s="1">
        <v>2.5</v>
      </c>
      <c r="M10" s="1">
        <v>0.4</v>
      </c>
      <c r="N10" s="1">
        <v>5.4</v>
      </c>
    </row>
    <row r="11" spans="1:14" ht="11.25">
      <c r="A11" s="4" t="s">
        <v>11</v>
      </c>
      <c r="B11" s="1">
        <v>-0.4</v>
      </c>
      <c r="C11" s="1">
        <v>0.2</v>
      </c>
      <c r="D11" s="1">
        <v>1.2</v>
      </c>
      <c r="E11" s="1">
        <v>2.7</v>
      </c>
      <c r="F11" s="1">
        <v>5.6</v>
      </c>
      <c r="G11" s="1">
        <v>8.5</v>
      </c>
      <c r="H11" s="1">
        <v>10.9</v>
      </c>
      <c r="I11" s="1">
        <v>10.8</v>
      </c>
      <c r="J11" s="1">
        <v>8</v>
      </c>
      <c r="K11" s="1">
        <v>4.6</v>
      </c>
      <c r="L11" s="1">
        <v>1.9</v>
      </c>
      <c r="M11" s="1">
        <v>-0.2</v>
      </c>
      <c r="N11" s="1">
        <v>4.5</v>
      </c>
    </row>
    <row r="12" spans="1:14" ht="11.25">
      <c r="A12" s="4" t="s">
        <v>12</v>
      </c>
      <c r="B12" s="1">
        <v>-0.2</v>
      </c>
      <c r="C12" s="1">
        <v>0.4</v>
      </c>
      <c r="D12" s="1">
        <v>1.1</v>
      </c>
      <c r="E12" s="1">
        <v>2.4</v>
      </c>
      <c r="F12" s="1">
        <v>5.6</v>
      </c>
      <c r="G12" s="1">
        <v>8.6</v>
      </c>
      <c r="H12" s="1">
        <v>12</v>
      </c>
      <c r="I12" s="1">
        <v>12.5</v>
      </c>
      <c r="J12" s="1">
        <v>10.3</v>
      </c>
      <c r="K12" s="1">
        <v>6.4</v>
      </c>
      <c r="L12" s="1">
        <v>2.1</v>
      </c>
      <c r="M12" s="1">
        <v>-0.4</v>
      </c>
      <c r="N12" s="1">
        <v>5.1</v>
      </c>
    </row>
    <row r="13" spans="1:14" ht="11.25">
      <c r="A13" s="4" t="s">
        <v>13</v>
      </c>
      <c r="B13" s="1">
        <v>-2.1</v>
      </c>
      <c r="C13" s="1">
        <v>-1.7</v>
      </c>
      <c r="D13" s="1">
        <v>-1.2</v>
      </c>
      <c r="E13" s="1">
        <v>0.2</v>
      </c>
      <c r="F13" s="1">
        <v>2.7</v>
      </c>
      <c r="G13" s="1">
        <v>6.1</v>
      </c>
      <c r="H13" s="1">
        <v>10</v>
      </c>
      <c r="I13" s="1">
        <v>10.7</v>
      </c>
      <c r="J13" s="1">
        <v>8.3</v>
      </c>
      <c r="K13" s="1">
        <v>4.3</v>
      </c>
      <c r="L13" s="1">
        <v>-0.4</v>
      </c>
      <c r="M13" s="1">
        <v>-2.1</v>
      </c>
      <c r="N13" s="1">
        <v>2.9</v>
      </c>
    </row>
    <row r="14" spans="1:14" ht="11.25">
      <c r="A14" s="4" t="s">
        <v>14</v>
      </c>
      <c r="B14" s="1">
        <v>-0.6</v>
      </c>
      <c r="C14" s="1">
        <v>0.3</v>
      </c>
      <c r="D14" s="1">
        <v>1</v>
      </c>
      <c r="E14" s="1">
        <v>2.6</v>
      </c>
      <c r="F14" s="1">
        <v>5.4</v>
      </c>
      <c r="G14" s="1">
        <v>8.5</v>
      </c>
      <c r="H14" s="1">
        <v>11.8</v>
      </c>
      <c r="I14" s="1">
        <v>12.1</v>
      </c>
      <c r="J14" s="1">
        <v>9.7</v>
      </c>
      <c r="K14" s="1">
        <v>6.2</v>
      </c>
      <c r="L14" s="1">
        <v>1.8</v>
      </c>
      <c r="M14" s="1">
        <v>-0.3</v>
      </c>
      <c r="N14" s="1">
        <v>4.9</v>
      </c>
    </row>
    <row r="15" spans="1:14" ht="11.25">
      <c r="A15" s="4" t="s">
        <v>15</v>
      </c>
      <c r="B15" s="1">
        <v>-0.5</v>
      </c>
      <c r="C15" s="1">
        <v>0.7</v>
      </c>
      <c r="D15" s="1">
        <v>1.6</v>
      </c>
      <c r="E15" s="1">
        <v>3.3</v>
      </c>
      <c r="F15" s="1">
        <v>5.9</v>
      </c>
      <c r="G15" s="1">
        <v>8.9</v>
      </c>
      <c r="H15" s="1">
        <v>11</v>
      </c>
      <c r="I15" s="1">
        <v>11</v>
      </c>
      <c r="J15" s="1">
        <v>8.3</v>
      </c>
      <c r="K15" s="1">
        <v>4.8</v>
      </c>
      <c r="L15" s="1">
        <v>2</v>
      </c>
      <c r="M15" s="1">
        <v>0</v>
      </c>
      <c r="N15" s="1">
        <v>4.8</v>
      </c>
    </row>
    <row r="16" spans="1:14" ht="11.25">
      <c r="A16" s="4" t="s">
        <v>16</v>
      </c>
      <c r="B16" s="1">
        <v>0</v>
      </c>
      <c r="C16" s="1">
        <v>0.8</v>
      </c>
      <c r="D16" s="1">
        <v>1.6</v>
      </c>
      <c r="E16" s="1">
        <v>3.1</v>
      </c>
      <c r="F16" s="1">
        <v>6</v>
      </c>
      <c r="G16" s="1">
        <v>9.1</v>
      </c>
      <c r="H16" s="1">
        <v>11.8</v>
      </c>
      <c r="I16" s="1">
        <v>11.8</v>
      </c>
      <c r="J16" s="1">
        <v>9.3</v>
      </c>
      <c r="K16" s="1">
        <v>5.7</v>
      </c>
      <c r="L16" s="1">
        <v>2.4</v>
      </c>
      <c r="M16" s="1">
        <v>0.2</v>
      </c>
      <c r="N16" s="1">
        <v>5.2</v>
      </c>
    </row>
    <row r="17" spans="1:14" ht="11.25">
      <c r="A17" s="4" t="s">
        <v>17</v>
      </c>
      <c r="B17" s="1">
        <v>-1.1</v>
      </c>
      <c r="C17" s="1">
        <v>-0.9</v>
      </c>
      <c r="D17" s="1">
        <v>-0.2</v>
      </c>
      <c r="E17" s="1">
        <v>1</v>
      </c>
      <c r="F17" s="1">
        <v>3.8</v>
      </c>
      <c r="G17" s="1">
        <v>6.8</v>
      </c>
      <c r="H17" s="1">
        <v>9.9</v>
      </c>
      <c r="I17" s="1">
        <v>10</v>
      </c>
      <c r="J17" s="1">
        <v>7.7</v>
      </c>
      <c r="K17" s="1">
        <v>4.5</v>
      </c>
      <c r="L17" s="1">
        <v>0.8</v>
      </c>
      <c r="M17" s="1">
        <v>-1.2</v>
      </c>
      <c r="N17" s="1">
        <v>3.4</v>
      </c>
    </row>
    <row r="18" spans="1:14" ht="11.25">
      <c r="A18" s="4" t="s">
        <v>18</v>
      </c>
      <c r="B18" s="1">
        <v>0.4</v>
      </c>
      <c r="C18" s="1">
        <v>1.3</v>
      </c>
      <c r="D18" s="1">
        <v>1.7</v>
      </c>
      <c r="E18" s="1">
        <v>3</v>
      </c>
      <c r="F18" s="1">
        <v>5.9</v>
      </c>
      <c r="G18" s="1">
        <v>9.3</v>
      </c>
      <c r="H18" s="1">
        <v>12.4</v>
      </c>
      <c r="I18" s="1">
        <v>12.4</v>
      </c>
      <c r="J18" s="1">
        <v>10.3</v>
      </c>
      <c r="K18" s="1">
        <v>6.4</v>
      </c>
      <c r="L18" s="1">
        <v>2.3</v>
      </c>
      <c r="M18" s="1">
        <v>0.4</v>
      </c>
      <c r="N18" s="1">
        <v>5.5</v>
      </c>
    </row>
    <row r="19" spans="1:14" ht="11.25">
      <c r="A19" s="4" t="s">
        <v>19</v>
      </c>
      <c r="B19" s="1">
        <v>0.3</v>
      </c>
      <c r="C19" s="1">
        <v>1.1</v>
      </c>
      <c r="D19" s="1">
        <v>1.4</v>
      </c>
      <c r="E19" s="1">
        <v>3</v>
      </c>
      <c r="F19" s="1">
        <v>6.1</v>
      </c>
      <c r="G19" s="1">
        <v>9.2</v>
      </c>
      <c r="H19" s="1">
        <v>12.1</v>
      </c>
      <c r="I19" s="1">
        <v>12.5</v>
      </c>
      <c r="J19" s="1">
        <v>10.1</v>
      </c>
      <c r="K19" s="1">
        <v>6.5</v>
      </c>
      <c r="L19" s="1">
        <v>2.4</v>
      </c>
      <c r="M19" s="1">
        <v>0.4</v>
      </c>
      <c r="N19" s="1">
        <v>5.4</v>
      </c>
    </row>
    <row r="20" spans="1:14" ht="11.25">
      <c r="A20" s="4" t="s">
        <v>20</v>
      </c>
      <c r="B20" s="1">
        <v>-0.2</v>
      </c>
      <c r="C20" s="1">
        <v>0.5</v>
      </c>
      <c r="D20" s="1">
        <v>1.7</v>
      </c>
      <c r="E20" s="1">
        <v>3.2</v>
      </c>
      <c r="F20" s="1">
        <v>6.5</v>
      </c>
      <c r="G20" s="1">
        <v>9.2</v>
      </c>
      <c r="H20" s="1">
        <v>11.7</v>
      </c>
      <c r="I20" s="1">
        <v>11.5</v>
      </c>
      <c r="J20" s="1">
        <v>8.6</v>
      </c>
      <c r="K20" s="1">
        <v>4.9</v>
      </c>
      <c r="L20" s="1">
        <v>2.4</v>
      </c>
      <c r="M20" s="1">
        <v>0.1</v>
      </c>
      <c r="N20" s="1">
        <v>5</v>
      </c>
    </row>
    <row r="21" spans="1:14" ht="11.25">
      <c r="A21" s="4" t="s">
        <v>21</v>
      </c>
      <c r="B21" s="1">
        <v>0.3</v>
      </c>
      <c r="C21" s="1">
        <v>1</v>
      </c>
      <c r="D21" s="1">
        <v>1.5</v>
      </c>
      <c r="E21" s="1">
        <v>3.1</v>
      </c>
      <c r="F21" s="1">
        <v>5.9</v>
      </c>
      <c r="G21" s="1">
        <v>9.1</v>
      </c>
      <c r="H21" s="1">
        <v>12</v>
      </c>
      <c r="I21" s="1">
        <v>12.2</v>
      </c>
      <c r="J21" s="1">
        <v>10</v>
      </c>
      <c r="K21" s="1">
        <v>6.2</v>
      </c>
      <c r="L21" s="1">
        <v>2.2</v>
      </c>
      <c r="M21" s="1">
        <v>0.1</v>
      </c>
      <c r="N21" s="1">
        <v>5.3</v>
      </c>
    </row>
    <row r="22" spans="1:14" ht="11.25">
      <c r="A22" s="4" t="s">
        <v>22</v>
      </c>
      <c r="B22" s="1">
        <v>-0.4</v>
      </c>
      <c r="C22" s="1">
        <v>0.1</v>
      </c>
      <c r="D22" s="1">
        <v>0.4</v>
      </c>
      <c r="E22" s="1">
        <v>1.9</v>
      </c>
      <c r="F22" s="1">
        <v>4.5</v>
      </c>
      <c r="G22" s="1">
        <v>7.7</v>
      </c>
      <c r="H22" s="1">
        <v>11.3</v>
      </c>
      <c r="I22" s="1">
        <v>11.8</v>
      </c>
      <c r="J22" s="1">
        <v>9.7</v>
      </c>
      <c r="K22" s="1">
        <v>5.6</v>
      </c>
      <c r="L22" s="1">
        <v>1.2</v>
      </c>
      <c r="M22" s="1">
        <v>-0.6</v>
      </c>
      <c r="N22" s="1">
        <v>4.4</v>
      </c>
    </row>
    <row r="23" spans="1:14" ht="11.25">
      <c r="A23" s="4" t="s">
        <v>23</v>
      </c>
      <c r="B23" s="1">
        <v>-0.2</v>
      </c>
      <c r="C23" s="1">
        <v>0.3</v>
      </c>
      <c r="D23" s="1">
        <v>0.6</v>
      </c>
      <c r="E23" s="1">
        <v>2</v>
      </c>
      <c r="F23" s="1">
        <v>4.6</v>
      </c>
      <c r="G23" s="1">
        <v>7.7</v>
      </c>
      <c r="H23" s="1">
        <v>10.5</v>
      </c>
      <c r="I23" s="1">
        <v>10.8</v>
      </c>
      <c r="J23" s="1">
        <v>8.9</v>
      </c>
      <c r="K23" s="1">
        <v>5.5</v>
      </c>
      <c r="L23" s="1">
        <v>1.5</v>
      </c>
      <c r="M23" s="1">
        <v>-0.4</v>
      </c>
      <c r="N23" s="1">
        <v>4.3</v>
      </c>
    </row>
    <row r="24" spans="1:14" ht="11.25">
      <c r="A24" s="4" t="s">
        <v>24</v>
      </c>
      <c r="B24" s="1">
        <v>-0.5</v>
      </c>
      <c r="C24" s="1">
        <v>0.2</v>
      </c>
      <c r="D24" s="1">
        <v>1.1</v>
      </c>
      <c r="E24" s="1">
        <v>2.7</v>
      </c>
      <c r="F24" s="1">
        <v>5.4</v>
      </c>
      <c r="G24" s="1">
        <v>8.6</v>
      </c>
      <c r="H24" s="1">
        <v>11.1</v>
      </c>
      <c r="I24" s="1">
        <v>11.2</v>
      </c>
      <c r="J24" s="1">
        <v>8.9</v>
      </c>
      <c r="K24" s="1">
        <v>5.4</v>
      </c>
      <c r="L24" s="1">
        <v>1.9</v>
      </c>
      <c r="M24" s="1">
        <v>-0.4</v>
      </c>
      <c r="N24" s="1">
        <v>4.6</v>
      </c>
    </row>
    <row r="25" spans="1:14" ht="11.25">
      <c r="A25" s="4" t="s">
        <v>25</v>
      </c>
      <c r="B25" s="1">
        <v>-0.5</v>
      </c>
      <c r="C25" s="1">
        <v>0.5</v>
      </c>
      <c r="D25" s="1">
        <v>1.2</v>
      </c>
      <c r="E25" s="1">
        <v>2.7</v>
      </c>
      <c r="F25" s="1">
        <v>5.9</v>
      </c>
      <c r="G25" s="1">
        <v>8.6</v>
      </c>
      <c r="H25" s="1">
        <v>10.6</v>
      </c>
      <c r="I25" s="1">
        <v>10.8</v>
      </c>
      <c r="J25" s="1">
        <v>7.8</v>
      </c>
      <c r="K25" s="1">
        <v>4.6</v>
      </c>
      <c r="L25" s="1">
        <v>1.8</v>
      </c>
      <c r="M25" s="1">
        <v>-0.5</v>
      </c>
      <c r="N25" s="1">
        <v>4.5</v>
      </c>
    </row>
    <row r="26" spans="1:14" ht="11.25">
      <c r="A26" s="4" t="s">
        <v>26</v>
      </c>
      <c r="B26" s="1">
        <v>-0.3</v>
      </c>
      <c r="C26" s="1">
        <v>0.3</v>
      </c>
      <c r="D26" s="1">
        <v>1.4</v>
      </c>
      <c r="E26" s="1">
        <v>2.8</v>
      </c>
      <c r="F26" s="1">
        <v>5.5</v>
      </c>
      <c r="G26" s="1">
        <v>8.3</v>
      </c>
      <c r="H26" s="1">
        <v>10.8</v>
      </c>
      <c r="I26" s="1">
        <v>10.8</v>
      </c>
      <c r="J26" s="1">
        <v>7.9</v>
      </c>
      <c r="K26" s="1">
        <v>4.6</v>
      </c>
      <c r="L26" s="1">
        <v>2</v>
      </c>
      <c r="M26" s="1">
        <v>0</v>
      </c>
      <c r="N26" s="1">
        <v>4.5</v>
      </c>
    </row>
    <row r="27" spans="1:14" ht="11.25">
      <c r="A27" s="4" t="s">
        <v>27</v>
      </c>
      <c r="B27" s="1">
        <v>-0.8</v>
      </c>
      <c r="C27" s="1">
        <v>0.1</v>
      </c>
      <c r="D27" s="1">
        <v>0.5</v>
      </c>
      <c r="E27" s="1">
        <v>1.9</v>
      </c>
      <c r="F27" s="1">
        <v>4.7</v>
      </c>
      <c r="G27" s="1">
        <v>7.5</v>
      </c>
      <c r="H27" s="1">
        <v>10.5</v>
      </c>
      <c r="I27" s="1">
        <v>10.9</v>
      </c>
      <c r="J27" s="1">
        <v>8.3</v>
      </c>
      <c r="K27" s="1">
        <v>5.1</v>
      </c>
      <c r="L27" s="1">
        <v>1.5</v>
      </c>
      <c r="M27" s="1">
        <v>-0.6</v>
      </c>
      <c r="N27" s="1">
        <v>4.1</v>
      </c>
    </row>
    <row r="28" spans="1:14" ht="11.25">
      <c r="A28" s="4" t="s">
        <v>28</v>
      </c>
      <c r="B28" s="1">
        <v>-0.1</v>
      </c>
      <c r="C28" s="1">
        <v>0.6</v>
      </c>
      <c r="D28" s="1">
        <v>1.6</v>
      </c>
      <c r="E28" s="1">
        <v>3</v>
      </c>
      <c r="F28" s="1">
        <v>5.9</v>
      </c>
      <c r="G28" s="1">
        <v>9</v>
      </c>
      <c r="H28" s="1">
        <v>11.5</v>
      </c>
      <c r="I28" s="1">
        <v>11.5</v>
      </c>
      <c r="J28" s="1">
        <v>9.3</v>
      </c>
      <c r="K28" s="1">
        <v>5.3</v>
      </c>
      <c r="L28" s="1">
        <v>2.3</v>
      </c>
      <c r="M28" s="1">
        <v>0.3</v>
      </c>
      <c r="N28" s="1">
        <v>5</v>
      </c>
    </row>
    <row r="29" spans="1:14" ht="11.25">
      <c r="A29" s="4" t="s">
        <v>29</v>
      </c>
      <c r="B29" s="1">
        <v>-0.4</v>
      </c>
      <c r="C29" s="1">
        <v>-1.4</v>
      </c>
      <c r="D29" s="1">
        <v>-1</v>
      </c>
      <c r="E29" s="1">
        <v>0.6</v>
      </c>
      <c r="F29" s="1">
        <v>2.4</v>
      </c>
      <c r="G29" s="1">
        <v>6.2</v>
      </c>
      <c r="H29" s="1">
        <v>9.7</v>
      </c>
      <c r="I29" s="1">
        <v>10.1</v>
      </c>
      <c r="J29" s="1">
        <v>7.5</v>
      </c>
      <c r="K29" s="1">
        <v>4.8</v>
      </c>
      <c r="L29" s="1">
        <v>-0.8</v>
      </c>
      <c r="M29" s="1">
        <v>-1.7</v>
      </c>
      <c r="N29" s="1">
        <v>3</v>
      </c>
    </row>
    <row r="30" spans="1:14" ht="11.25">
      <c r="A30" s="4" t="s">
        <v>30</v>
      </c>
      <c r="B30" s="1">
        <v>0.4</v>
      </c>
      <c r="C30" s="1">
        <v>1.5</v>
      </c>
      <c r="D30" s="1">
        <v>2.2</v>
      </c>
      <c r="E30" s="1">
        <v>3.2</v>
      </c>
      <c r="F30" s="1">
        <v>6.4</v>
      </c>
      <c r="G30" s="1">
        <v>9.8</v>
      </c>
      <c r="H30" s="1">
        <v>11.8</v>
      </c>
      <c r="I30" s="1">
        <v>11.6</v>
      </c>
      <c r="J30" s="1">
        <v>9.9</v>
      </c>
      <c r="K30" s="1">
        <v>6</v>
      </c>
      <c r="L30" s="1">
        <v>2.2</v>
      </c>
      <c r="M30" s="1">
        <v>0.8</v>
      </c>
      <c r="N30" s="1">
        <v>5.5</v>
      </c>
    </row>
    <row r="31" spans="1:14" ht="11.25">
      <c r="A31" s="4" t="s">
        <v>31</v>
      </c>
      <c r="B31" s="1">
        <v>-1.2</v>
      </c>
      <c r="C31" s="1">
        <v>-0.5</v>
      </c>
      <c r="D31" s="1">
        <v>0.1</v>
      </c>
      <c r="E31" s="1">
        <v>0.9</v>
      </c>
      <c r="F31" s="1">
        <v>3.3</v>
      </c>
      <c r="G31" s="1">
        <v>7</v>
      </c>
      <c r="H31" s="1">
        <v>10.6</v>
      </c>
      <c r="I31" s="1">
        <v>11</v>
      </c>
      <c r="J31" s="1">
        <v>9.6</v>
      </c>
      <c r="K31" s="1">
        <v>5.7</v>
      </c>
      <c r="L31" s="1">
        <v>0.2</v>
      </c>
      <c r="M31" s="1">
        <v>-0.6</v>
      </c>
      <c r="N31" s="1">
        <v>3.8</v>
      </c>
    </row>
    <row r="32" spans="1:14" ht="11.25">
      <c r="A32" s="4" t="s">
        <v>32</v>
      </c>
      <c r="B32" s="1">
        <v>0.9</v>
      </c>
      <c r="C32" s="1">
        <v>1.5</v>
      </c>
      <c r="D32" s="1">
        <v>2.4</v>
      </c>
      <c r="E32" s="1">
        <v>3.9</v>
      </c>
      <c r="F32" s="1">
        <v>7.3</v>
      </c>
      <c r="G32" s="1">
        <v>9.9</v>
      </c>
      <c r="H32" s="1">
        <v>13.1</v>
      </c>
      <c r="I32" s="1">
        <v>13.6</v>
      </c>
      <c r="J32" s="1">
        <v>10.7</v>
      </c>
      <c r="K32" s="1">
        <v>7.6</v>
      </c>
      <c r="L32" s="1">
        <v>2.5</v>
      </c>
      <c r="M32" s="1">
        <v>1.1</v>
      </c>
      <c r="N32" s="1">
        <v>6.2</v>
      </c>
    </row>
    <row r="33" spans="1:14" ht="11.25">
      <c r="A33" s="4" t="s">
        <v>33</v>
      </c>
      <c r="B33" s="1">
        <v>-0.5</v>
      </c>
      <c r="C33" s="1">
        <v>0.3</v>
      </c>
      <c r="D33" s="1">
        <v>0.7</v>
      </c>
      <c r="E33" s="1">
        <v>2.3</v>
      </c>
      <c r="F33" s="1">
        <v>4.5</v>
      </c>
      <c r="G33" s="1">
        <v>7.2</v>
      </c>
      <c r="H33" s="1">
        <v>9.6</v>
      </c>
      <c r="I33" s="1">
        <v>9.6</v>
      </c>
      <c r="J33" s="1">
        <v>7.4</v>
      </c>
      <c r="K33" s="1">
        <v>4.4</v>
      </c>
      <c r="L33" s="1">
        <v>1.5</v>
      </c>
      <c r="M33" s="1">
        <v>-0.4</v>
      </c>
      <c r="N33" s="1">
        <v>3.9</v>
      </c>
    </row>
    <row r="34" spans="1:14" ht="11.25">
      <c r="A34" s="4" t="s">
        <v>34</v>
      </c>
      <c r="B34" s="1">
        <v>-1.1</v>
      </c>
      <c r="C34" s="1">
        <v>-1</v>
      </c>
      <c r="D34" s="1">
        <v>0</v>
      </c>
      <c r="E34" s="1">
        <v>1.2</v>
      </c>
      <c r="F34" s="1">
        <v>4.1</v>
      </c>
      <c r="G34" s="1">
        <v>7.3</v>
      </c>
      <c r="H34" s="1">
        <v>10.2</v>
      </c>
      <c r="I34" s="1">
        <v>10.1</v>
      </c>
      <c r="J34" s="1">
        <v>7.7</v>
      </c>
      <c r="K34" s="1">
        <v>4.6</v>
      </c>
      <c r="L34" s="1">
        <v>1.3</v>
      </c>
      <c r="M34" s="1">
        <v>-0.8</v>
      </c>
      <c r="N34" s="1">
        <v>3.6</v>
      </c>
    </row>
    <row r="35" spans="1:14" ht="11.25">
      <c r="A35" s="4" t="s">
        <v>35</v>
      </c>
      <c r="B35" s="1">
        <v>0.2</v>
      </c>
      <c r="C35" s="1">
        <v>0.8</v>
      </c>
      <c r="D35" s="1">
        <v>1.2</v>
      </c>
      <c r="E35" s="1">
        <v>2.3</v>
      </c>
      <c r="F35" s="1">
        <v>5.5</v>
      </c>
      <c r="G35" s="1">
        <v>8.8</v>
      </c>
      <c r="H35" s="1">
        <v>11.8</v>
      </c>
      <c r="I35" s="1">
        <v>11.9</v>
      </c>
      <c r="J35" s="1">
        <v>9.3</v>
      </c>
      <c r="K35" s="1">
        <v>6</v>
      </c>
      <c r="L35" s="1">
        <v>2</v>
      </c>
      <c r="M35" s="1">
        <v>0.3</v>
      </c>
      <c r="N35" s="1">
        <v>5</v>
      </c>
    </row>
    <row r="36" spans="1:14" ht="11.25">
      <c r="A36" s="4" t="s">
        <v>36</v>
      </c>
      <c r="B36" s="1">
        <v>-1.2</v>
      </c>
      <c r="C36" s="1">
        <v>-0.5</v>
      </c>
      <c r="D36" s="1">
        <v>0</v>
      </c>
      <c r="E36" s="1">
        <v>1.4</v>
      </c>
      <c r="F36" s="1">
        <v>4</v>
      </c>
      <c r="G36" s="1">
        <v>7.1</v>
      </c>
      <c r="H36" s="1">
        <v>9.6</v>
      </c>
      <c r="I36" s="1">
        <v>9.7</v>
      </c>
      <c r="J36" s="1">
        <v>7.5</v>
      </c>
      <c r="K36" s="1">
        <v>4</v>
      </c>
      <c r="L36" s="1">
        <v>1.1</v>
      </c>
      <c r="M36" s="1">
        <v>-0.8</v>
      </c>
      <c r="N36" s="1">
        <v>3.5</v>
      </c>
    </row>
    <row r="38" spans="1:14" ht="11.25">
      <c r="A38" s="4" t="s">
        <v>37</v>
      </c>
      <c r="B38" s="1">
        <v>1.7</v>
      </c>
      <c r="C38" s="1">
        <v>2.1</v>
      </c>
      <c r="D38" s="1">
        <v>2.4</v>
      </c>
      <c r="E38" s="1">
        <v>3.3</v>
      </c>
      <c r="F38" s="1">
        <v>6.4</v>
      </c>
      <c r="G38" s="1">
        <v>9.6</v>
      </c>
      <c r="H38" s="1">
        <v>12.3</v>
      </c>
      <c r="I38" s="1">
        <v>11.6</v>
      </c>
      <c r="J38" s="1">
        <v>10.3</v>
      </c>
      <c r="K38" s="1">
        <v>6.5</v>
      </c>
      <c r="L38" s="1">
        <v>1.9</v>
      </c>
      <c r="M38" s="1">
        <v>0.6</v>
      </c>
      <c r="N38" s="1">
        <v>5.7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ht="11.25">
      <c r="A1" s="8" t="s">
        <v>39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3</v>
      </c>
    </row>
    <row r="4" spans="1:14" ht="11.25">
      <c r="A4" s="4" t="s">
        <v>4</v>
      </c>
      <c r="B4" s="11">
        <f>('[1]843'!B4-'[1]cld_topo_canopy_sloped'!B4)/'[1]843'!B4</f>
        <v>0.2533005079622834</v>
      </c>
      <c r="C4" s="11">
        <f>('[1]843'!C4-'[1]cld_topo_canopy_sloped'!C4)/'[1]843'!C4</f>
        <v>0.20597790065790111</v>
      </c>
      <c r="D4" s="11">
        <f>('[1]843'!D4-'[1]cld_topo_canopy_sloped'!D4)/'[1]843'!D4</f>
        <v>0.1662050247581236</v>
      </c>
      <c r="E4" s="11">
        <f>('[1]843'!E4-'[1]cld_topo_canopy_sloped'!E4)/'[1]843'!E4</f>
        <v>0.14451191490547302</v>
      </c>
      <c r="F4" s="11">
        <f>('[1]843'!F4-'[1]cld_topo_canopy_sloped'!F4)/'[1]843'!F4</f>
        <v>0.1395236547305126</v>
      </c>
      <c r="G4" s="11">
        <f>('[1]843'!G4-'[1]cld_topo_canopy_sloped'!G4)/'[1]843'!G4</f>
        <v>0.13347016573358852</v>
      </c>
      <c r="H4" s="11">
        <f>('[1]843'!H4-'[1]cld_topo_canopy_sloped'!H4)/'[1]843'!H4</f>
        <v>0.12604479323966386</v>
      </c>
      <c r="I4" s="11">
        <f>('[1]843'!I4-'[1]cld_topo_canopy_sloped'!I4)/'[1]843'!I4</f>
        <v>0.12389240217985088</v>
      </c>
      <c r="J4" s="11">
        <f>('[1]843'!J4-'[1]cld_topo_canopy_sloped'!J4)/'[1]843'!J4</f>
        <v>0.13196686391332246</v>
      </c>
      <c r="K4" s="11">
        <f>('[1]843'!K4-'[1]cld_topo_canopy_sloped'!K4)/'[1]843'!K4</f>
        <v>0.16222704211131286</v>
      </c>
      <c r="L4" s="11">
        <f>('[1]843'!L4-'[1]cld_topo_canopy_sloped'!L4)/'[1]843'!L4</f>
        <v>0.23333690738885843</v>
      </c>
      <c r="M4" s="11">
        <f>('[1]843'!M4-'[1]cld_topo_canopy_sloped'!M4)/'[1]843'!M4</f>
        <v>0.24988051845565687</v>
      </c>
      <c r="N4" s="9"/>
    </row>
    <row r="5" spans="1:14" ht="11.25">
      <c r="A5" s="4" t="s">
        <v>5</v>
      </c>
      <c r="B5" s="11">
        <f>('[1]843'!B5-'[1]cld_topo_canopy_sloped'!B5)/'[1]843'!B5</f>
        <v>0.6917398510536442</v>
      </c>
      <c r="C5" s="11">
        <f>('[1]843'!C5-'[1]cld_topo_canopy_sloped'!C5)/'[1]843'!C5</f>
        <v>0.7401652540961572</v>
      </c>
      <c r="D5" s="11">
        <f>('[1]843'!D5-'[1]cld_topo_canopy_sloped'!D5)/'[1]843'!D5</f>
        <v>0.781004232983258</v>
      </c>
      <c r="E5" s="11">
        <f>('[1]843'!E5-'[1]cld_topo_canopy_sloped'!E5)/'[1]843'!E5</f>
        <v>0.7073154275829943</v>
      </c>
      <c r="F5" s="11">
        <f>('[1]843'!F5-'[1]cld_topo_canopy_sloped'!F5)/'[1]843'!F5</f>
        <v>0.6400369842617828</v>
      </c>
      <c r="G5" s="11">
        <f>('[1]843'!G5-'[1]cld_topo_canopy_sloped'!G5)/'[1]843'!G5</f>
        <v>0.6444093097005398</v>
      </c>
      <c r="H5" s="11">
        <f>('[1]843'!H5-'[1]cld_topo_canopy_sloped'!H5)/'[1]843'!H5</f>
        <v>0.6522669821512643</v>
      </c>
      <c r="I5" s="11">
        <f>('[1]843'!I5-'[1]cld_topo_canopy_sloped'!I5)/'[1]843'!I5</f>
        <v>0.6591417424798619</v>
      </c>
      <c r="J5" s="11">
        <f>('[1]843'!J5-'[1]cld_topo_canopy_sloped'!J5)/'[1]843'!J5</f>
        <v>0.7409195016947913</v>
      </c>
      <c r="K5" s="11">
        <f>('[1]843'!K5-'[1]cld_topo_canopy_sloped'!K5)/'[1]843'!K5</f>
        <v>0.7962101563872668</v>
      </c>
      <c r="L5" s="11">
        <f>('[1]843'!L5-'[1]cld_topo_canopy_sloped'!L5)/'[1]843'!L5</f>
        <v>0.7282019001938896</v>
      </c>
      <c r="M5" s="11">
        <f>('[1]843'!M5-'[1]cld_topo_canopy_sloped'!M5)/'[1]843'!M5</f>
        <v>0.6759165858014057</v>
      </c>
      <c r="N5" s="9"/>
    </row>
    <row r="6" spans="1:14" ht="11.25">
      <c r="A6" s="4" t="s">
        <v>6</v>
      </c>
      <c r="B6" s="11">
        <f>('[1]843'!B6-'[1]cld_topo_canopy_sloped'!B6)/'[1]843'!B6</f>
        <v>0.23072625767888144</v>
      </c>
      <c r="C6" s="11">
        <f>('[1]843'!C6-'[1]cld_topo_canopy_sloped'!C6)/'[1]843'!C6</f>
        <v>0.2157968770754465</v>
      </c>
      <c r="D6" s="11">
        <f>('[1]843'!D6-'[1]cld_topo_canopy_sloped'!D6)/'[1]843'!D6</f>
        <v>0.18614126108963527</v>
      </c>
      <c r="E6" s="11">
        <f>('[1]843'!E6-'[1]cld_topo_canopy_sloped'!E6)/'[1]843'!E6</f>
        <v>0.1586978024265522</v>
      </c>
      <c r="F6" s="11">
        <f>('[1]843'!F6-'[1]cld_topo_canopy_sloped'!F6)/'[1]843'!F6</f>
        <v>0.14428305793941837</v>
      </c>
      <c r="G6" s="11">
        <f>('[1]843'!G6-'[1]cld_topo_canopy_sloped'!G6)/'[1]843'!G6</f>
        <v>0.13424463866739564</v>
      </c>
      <c r="H6" s="11">
        <f>('[1]843'!H6-'[1]cld_topo_canopy_sloped'!H6)/'[1]843'!H6</f>
        <v>0.11986144904463747</v>
      </c>
      <c r="I6" s="11">
        <f>('[1]843'!I6-'[1]cld_topo_canopy_sloped'!I6)/'[1]843'!I6</f>
        <v>0.11235155912344118</v>
      </c>
      <c r="J6" s="11">
        <f>('[1]843'!J6-'[1]cld_topo_canopy_sloped'!J6)/'[1]843'!J6</f>
        <v>0.13330452911993168</v>
      </c>
      <c r="K6" s="11">
        <f>('[1]843'!K6-'[1]cld_topo_canopy_sloped'!K6)/'[1]843'!K6</f>
        <v>0.18220995352187375</v>
      </c>
      <c r="L6" s="11">
        <f>('[1]843'!L6-'[1]cld_topo_canopy_sloped'!L6)/'[1]843'!L6</f>
        <v>0.22079190238305704</v>
      </c>
      <c r="M6" s="11">
        <f>('[1]843'!M6-'[1]cld_topo_canopy_sloped'!M6)/'[1]843'!M6</f>
        <v>0.23202052906684004</v>
      </c>
      <c r="N6" s="9"/>
    </row>
    <row r="7" spans="1:14" ht="11.25">
      <c r="A7" s="4" t="s">
        <v>7</v>
      </c>
      <c r="B7" s="11">
        <f>('[1]843'!B7-'[1]cld_topo_canopy_sloped'!B7)/'[1]843'!B7</f>
        <v>0.06858381508827263</v>
      </c>
      <c r="C7" s="11">
        <f>('[1]843'!C7-'[1]cld_topo_canopy_sloped'!C7)/'[1]843'!C7</f>
        <v>0.04710319145375793</v>
      </c>
      <c r="D7" s="11">
        <f>('[1]843'!D7-'[1]cld_topo_canopy_sloped'!D7)/'[1]843'!D7</f>
        <v>0.037197086513174646</v>
      </c>
      <c r="E7" s="11">
        <f>('[1]843'!E7-'[1]cld_topo_canopy_sloped'!E7)/'[1]843'!E7</f>
        <v>0.05423946744498846</v>
      </c>
      <c r="F7" s="11">
        <f>('[1]843'!F7-'[1]cld_topo_canopy_sloped'!F7)/'[1]843'!F7</f>
        <v>0.07265676916026549</v>
      </c>
      <c r="G7" s="11">
        <f>('[1]843'!G7-'[1]cld_topo_canopy_sloped'!G7)/'[1]843'!G7</f>
        <v>0.0713793322525378</v>
      </c>
      <c r="H7" s="11">
        <f>('[1]843'!H7-'[1]cld_topo_canopy_sloped'!H7)/'[1]843'!H7</f>
        <v>0.0524865819724081</v>
      </c>
      <c r="I7" s="11">
        <f>('[1]843'!I7-'[1]cld_topo_canopy_sloped'!I7)/'[1]843'!I7</f>
        <v>0.01908854635738042</v>
      </c>
      <c r="J7" s="11">
        <f>('[1]843'!J7-'[1]cld_topo_canopy_sloped'!J7)/'[1]843'!J7</f>
        <v>-0.020626313252765115</v>
      </c>
      <c r="K7" s="11">
        <f>('[1]843'!K7-'[1]cld_topo_canopy_sloped'!K7)/'[1]843'!K7</f>
        <v>-0.013093058290723443</v>
      </c>
      <c r="L7" s="11">
        <f>('[1]843'!L7-'[1]cld_topo_canopy_sloped'!L7)/'[1]843'!L7</f>
        <v>0.03260211227166847</v>
      </c>
      <c r="M7" s="11">
        <f>('[1]843'!M7-'[1]cld_topo_canopy_sloped'!M7)/'[1]843'!M7</f>
        <v>0.05403577614596827</v>
      </c>
      <c r="N7" s="9"/>
    </row>
    <row r="8" spans="1:14" ht="11.25">
      <c r="A8" s="4" t="s">
        <v>8</v>
      </c>
      <c r="B8" s="11">
        <f>('[1]843'!B8-'[1]cld_topo_canopy_sloped'!B8)/'[1]843'!B8</f>
        <v>0.1590099172105877</v>
      </c>
      <c r="C8" s="11">
        <f>('[1]843'!C8-'[1]cld_topo_canopy_sloped'!C8)/'[1]843'!C8</f>
        <v>0.15011219258925207</v>
      </c>
      <c r="D8" s="11">
        <f>('[1]843'!D8-'[1]cld_topo_canopy_sloped'!D8)/'[1]843'!D8</f>
        <v>0.12869778515425295</v>
      </c>
      <c r="E8" s="11">
        <f>('[1]843'!E8-'[1]cld_topo_canopy_sloped'!E8)/'[1]843'!E8</f>
        <v>0.10545857461248485</v>
      </c>
      <c r="F8" s="11">
        <f>('[1]843'!F8-'[1]cld_topo_canopy_sloped'!F8)/'[1]843'!F8</f>
        <v>0.10956057871793627</v>
      </c>
      <c r="G8" s="11">
        <f>('[1]843'!G8-'[1]cld_topo_canopy_sloped'!G8)/'[1]843'!G8</f>
        <v>0.13335879177863147</v>
      </c>
      <c r="H8" s="11">
        <f>('[1]843'!H8-'[1]cld_topo_canopy_sloped'!H8)/'[1]843'!H8</f>
        <v>0.13197766620963267</v>
      </c>
      <c r="I8" s="11">
        <f>('[1]843'!I8-'[1]cld_topo_canopy_sloped'!I8)/'[1]843'!I8</f>
        <v>0.10168058695134681</v>
      </c>
      <c r="J8" s="11">
        <f>('[1]843'!J8-'[1]cld_topo_canopy_sloped'!J8)/'[1]843'!J8</f>
        <v>0.09789840301891635</v>
      </c>
      <c r="K8" s="11">
        <f>('[1]843'!K8-'[1]cld_topo_canopy_sloped'!K8)/'[1]843'!K8</f>
        <v>0.13947967687680385</v>
      </c>
      <c r="L8" s="11">
        <f>('[1]843'!L8-'[1]cld_topo_canopy_sloped'!L8)/'[1]843'!L8</f>
        <v>0.13828109051252177</v>
      </c>
      <c r="M8" s="11">
        <f>('[1]843'!M8-'[1]cld_topo_canopy_sloped'!M8)/'[1]843'!M8</f>
        <v>0.1669817129637611</v>
      </c>
      <c r="N8" s="9"/>
    </row>
    <row r="9" spans="1:14" ht="11.25">
      <c r="A9" s="4" t="s">
        <v>9</v>
      </c>
      <c r="B9" s="11">
        <f>('[1]843'!B9-'[1]cld_topo_canopy_sloped'!B9)/'[1]843'!B9</f>
        <v>0.5895287741702759</v>
      </c>
      <c r="C9" s="11">
        <f>('[1]843'!C9-'[1]cld_topo_canopy_sloped'!C9)/'[1]843'!C9</f>
        <v>0.6120696045327559</v>
      </c>
      <c r="D9" s="11">
        <f>('[1]843'!D9-'[1]cld_topo_canopy_sloped'!D9)/'[1]843'!D9</f>
        <v>0.6058746094820785</v>
      </c>
      <c r="E9" s="11">
        <f>('[1]843'!E9-'[1]cld_topo_canopy_sloped'!E9)/'[1]843'!E9</f>
        <v>0.5715197020433261</v>
      </c>
      <c r="F9" s="11">
        <f>('[1]843'!F9-'[1]cld_topo_canopy_sloped'!F9)/'[1]843'!F9</f>
        <v>0.5324202144324099</v>
      </c>
      <c r="G9" s="11">
        <f>('[1]843'!G9-'[1]cld_topo_canopy_sloped'!G9)/'[1]843'!G9</f>
        <v>0.4341598934511564</v>
      </c>
      <c r="H9" s="11">
        <f>('[1]843'!H9-'[1]cld_topo_canopy_sloped'!H9)/'[1]843'!H9</f>
        <v>0.4270791498524277</v>
      </c>
      <c r="I9" s="11">
        <f>('[1]843'!I9-'[1]cld_topo_canopy_sloped'!I9)/'[1]843'!I9</f>
        <v>0.523502681812562</v>
      </c>
      <c r="J9" s="11">
        <f>('[1]843'!J9-'[1]cld_topo_canopy_sloped'!J9)/'[1]843'!J9</f>
        <v>0.5563659843199338</v>
      </c>
      <c r="K9" s="11">
        <f>('[1]843'!K9-'[1]cld_topo_canopy_sloped'!K9)/'[1]843'!K9</f>
        <v>0.6065276741244846</v>
      </c>
      <c r="L9" s="11">
        <f>('[1]843'!L9-'[1]cld_topo_canopy_sloped'!L9)/'[1]843'!L9</f>
        <v>0.6090242538838894</v>
      </c>
      <c r="M9" s="11">
        <f>('[1]843'!M9-'[1]cld_topo_canopy_sloped'!M9)/'[1]843'!M9</f>
        <v>0.5839615622479928</v>
      </c>
      <c r="N9" s="9"/>
    </row>
    <row r="10" spans="1:14" ht="11.25">
      <c r="A10" s="4" t="s">
        <v>10</v>
      </c>
      <c r="B10" s="11">
        <f>('[1]843'!B10-'[1]cld_topo_canopy_sloped'!B10)/'[1]843'!B10</f>
        <v>0.8005902411713269</v>
      </c>
      <c r="C10" s="11">
        <f>('[1]843'!C10-'[1]cld_topo_canopy_sloped'!C10)/'[1]843'!C10</f>
        <v>0.7884888839350696</v>
      </c>
      <c r="D10" s="11">
        <f>('[1]843'!D10-'[1]cld_topo_canopy_sloped'!D10)/'[1]843'!D10</f>
        <v>0.7966243533660728</v>
      </c>
      <c r="E10" s="11">
        <f>('[1]843'!E10-'[1]cld_topo_canopy_sloped'!E10)/'[1]843'!E10</f>
        <v>0.8143359395202107</v>
      </c>
      <c r="F10" s="11">
        <f>('[1]843'!F10-'[1]cld_topo_canopy_sloped'!F10)/'[1]843'!F10</f>
        <v>0.7704231708110895</v>
      </c>
      <c r="G10" s="11">
        <f>('[1]843'!G10-'[1]cld_topo_canopy_sloped'!G10)/'[1]843'!G10</f>
        <v>0.7504762228033595</v>
      </c>
      <c r="H10" s="11">
        <f>('[1]843'!H10-'[1]cld_topo_canopy_sloped'!H10)/'[1]843'!H10</f>
        <v>0.7437167488988135</v>
      </c>
      <c r="I10" s="11">
        <f>('[1]843'!I10-'[1]cld_topo_canopy_sloped'!I10)/'[1]843'!I10</f>
        <v>0.7713266123940427</v>
      </c>
      <c r="J10" s="11">
        <f>('[1]843'!J10-'[1]cld_topo_canopy_sloped'!J10)/'[1]843'!J10</f>
        <v>0.8229289782068541</v>
      </c>
      <c r="K10" s="11">
        <f>('[1]843'!K10-'[1]cld_topo_canopy_sloped'!K10)/'[1]843'!K10</f>
        <v>0.7956283938188722</v>
      </c>
      <c r="L10" s="11">
        <f>('[1]843'!L10-'[1]cld_topo_canopy_sloped'!L10)/'[1]843'!L10</f>
        <v>0.7919697163669778</v>
      </c>
      <c r="M10" s="11">
        <f>('[1]843'!M10-'[1]cld_topo_canopy_sloped'!M10)/'[1]843'!M10</f>
        <v>0.7936194477832071</v>
      </c>
      <c r="N10" s="9"/>
    </row>
    <row r="11" spans="1:14" ht="11.25">
      <c r="A11" s="4" t="s">
        <v>11</v>
      </c>
      <c r="B11" s="11">
        <f>('[1]843'!B11-'[1]cld_topo_canopy_sloped'!B11)/'[1]843'!B11</f>
        <v>0.7884265059940347</v>
      </c>
      <c r="C11" s="11">
        <f>('[1]843'!C11-'[1]cld_topo_canopy_sloped'!C11)/'[1]843'!C11</f>
        <v>0.840132610227616</v>
      </c>
      <c r="D11" s="11">
        <f>('[1]843'!D11-'[1]cld_topo_canopy_sloped'!D11)/'[1]843'!D11</f>
        <v>0.8651956462463732</v>
      </c>
      <c r="E11" s="11">
        <f>('[1]843'!E11-'[1]cld_topo_canopy_sloped'!E11)/'[1]843'!E11</f>
        <v>0.8605704150310048</v>
      </c>
      <c r="F11" s="11">
        <f>('[1]843'!F11-'[1]cld_topo_canopy_sloped'!F11)/'[1]843'!F11</f>
        <v>0.8122311245883829</v>
      </c>
      <c r="G11" s="11">
        <f>('[1]843'!G11-'[1]cld_topo_canopy_sloped'!G11)/'[1]843'!G11</f>
        <v>0.7927609137039738</v>
      </c>
      <c r="H11" s="11">
        <f>('[1]843'!H11-'[1]cld_topo_canopy_sloped'!H11)/'[1]843'!H11</f>
        <v>0.7948990788961482</v>
      </c>
      <c r="I11" s="11">
        <f>('[1]843'!I11-'[1]cld_topo_canopy_sloped'!I11)/'[1]843'!I11</f>
        <v>0.8169665868741884</v>
      </c>
      <c r="J11" s="11">
        <f>('[1]843'!J11-'[1]cld_topo_canopy_sloped'!J11)/'[1]843'!J11</f>
        <v>0.8825138849889703</v>
      </c>
      <c r="K11" s="11">
        <f>('[1]843'!K11-'[1]cld_topo_canopy_sloped'!K11)/'[1]843'!K11</f>
        <v>0.8708704548136744</v>
      </c>
      <c r="L11" s="11">
        <f>('[1]843'!L11-'[1]cld_topo_canopy_sloped'!L11)/'[1]843'!L11</f>
        <v>0.813794682030917</v>
      </c>
      <c r="M11" s="11">
        <f>('[1]843'!M11-'[1]cld_topo_canopy_sloped'!M11)/'[1]843'!M11</f>
        <v>0.7718874058727432</v>
      </c>
      <c r="N11" s="9"/>
    </row>
    <row r="12" spans="1:14" ht="11.25">
      <c r="A12" s="4" t="s">
        <v>12</v>
      </c>
      <c r="B12" s="11">
        <f>('[1]843'!B12-'[1]cld_topo_canopy_sloped'!B12)/'[1]843'!B12</f>
        <v>0.9024260852850506</v>
      </c>
      <c r="C12" s="11">
        <f>('[1]843'!C12-'[1]cld_topo_canopy_sloped'!C12)/'[1]843'!C12</f>
        <v>0.9114835803701282</v>
      </c>
      <c r="D12" s="11">
        <f>('[1]843'!D12-'[1]cld_topo_canopy_sloped'!D12)/'[1]843'!D12</f>
        <v>0.9240831440146103</v>
      </c>
      <c r="E12" s="11">
        <f>('[1]843'!E12-'[1]cld_topo_canopy_sloped'!E12)/'[1]843'!E12</f>
        <v>0.9138277252407364</v>
      </c>
      <c r="F12" s="11">
        <f>('[1]843'!F12-'[1]cld_topo_canopy_sloped'!F12)/'[1]843'!F12</f>
        <v>0.8735082786619656</v>
      </c>
      <c r="G12" s="11">
        <f>('[1]843'!G12-'[1]cld_topo_canopy_sloped'!G12)/'[1]843'!G12</f>
        <v>0.8998205945225112</v>
      </c>
      <c r="H12" s="11">
        <f>('[1]843'!H12-'[1]cld_topo_canopy_sloped'!H12)/'[1]843'!H12</f>
        <v>0.8964785023136355</v>
      </c>
      <c r="I12" s="11">
        <f>('[1]843'!I12-'[1]cld_topo_canopy_sloped'!I12)/'[1]843'!I12</f>
        <v>0.8733720168381</v>
      </c>
      <c r="J12" s="11">
        <f>('[1]843'!J12-'[1]cld_topo_canopy_sloped'!J12)/'[1]843'!J12</f>
        <v>0.9241722725082586</v>
      </c>
      <c r="K12" s="11">
        <f>('[1]843'!K12-'[1]cld_topo_canopy_sloped'!K12)/'[1]843'!K12</f>
        <v>0.9263128391168544</v>
      </c>
      <c r="L12" s="11">
        <f>('[1]843'!L12-'[1]cld_topo_canopy_sloped'!L12)/'[1]843'!L12</f>
        <v>0.9051177360222694</v>
      </c>
      <c r="M12" s="11">
        <f>('[1]843'!M12-'[1]cld_topo_canopy_sloped'!M12)/'[1]843'!M12</f>
        <v>0.8866030921545954</v>
      </c>
      <c r="N12" s="9"/>
    </row>
    <row r="13" spans="1:14" ht="11.25">
      <c r="A13" s="4" t="s">
        <v>13</v>
      </c>
      <c r="B13" s="11">
        <f>('[1]843'!B13-'[1]cld_topo_canopy_sloped'!B13)/'[1]843'!B13</f>
        <v>0.823625114914716</v>
      </c>
      <c r="C13" s="11">
        <f>('[1]843'!C13-'[1]cld_topo_canopy_sloped'!C13)/'[1]843'!C13</f>
        <v>0.841665634752128</v>
      </c>
      <c r="D13" s="11">
        <f>('[1]843'!D13-'[1]cld_topo_canopy_sloped'!D13)/'[1]843'!D13</f>
        <v>0.8642142197907434</v>
      </c>
      <c r="E13" s="11">
        <f>('[1]843'!E13-'[1]cld_topo_canopy_sloped'!E13)/'[1]843'!E13</f>
        <v>0.8808362973524619</v>
      </c>
      <c r="F13" s="11">
        <f>('[1]843'!F13-'[1]cld_topo_canopy_sloped'!F13)/'[1]843'!F13</f>
        <v>0.8634925692644745</v>
      </c>
      <c r="G13" s="11">
        <f>('[1]843'!G13-'[1]cld_topo_canopy_sloped'!G13)/'[1]843'!G13</f>
        <v>0.847459789752455</v>
      </c>
      <c r="H13" s="11">
        <f>('[1]843'!H13-'[1]cld_topo_canopy_sloped'!H13)/'[1]843'!H13</f>
        <v>0.8412278295199486</v>
      </c>
      <c r="I13" s="11">
        <f>('[1]843'!I13-'[1]cld_topo_canopy_sloped'!I13)/'[1]843'!I13</f>
        <v>0.8855301666408122</v>
      </c>
      <c r="J13" s="11">
        <f>('[1]843'!J13-'[1]cld_topo_canopy_sloped'!J13)/'[1]843'!J13</f>
        <v>0.881289032282486</v>
      </c>
      <c r="K13" s="11">
        <f>('[1]843'!K13-'[1]cld_topo_canopy_sloped'!K13)/'[1]843'!K13</f>
        <v>0.851940607358816</v>
      </c>
      <c r="L13" s="11">
        <f>('[1]843'!L13-'[1]cld_topo_canopy_sloped'!L13)/'[1]843'!L13</f>
        <v>0.845461089848498</v>
      </c>
      <c r="M13" s="11">
        <f>('[1]843'!M13-'[1]cld_topo_canopy_sloped'!M13)/'[1]843'!M13</f>
        <v>0.8110755127240695</v>
      </c>
      <c r="N13" s="9"/>
    </row>
    <row r="14" spans="1:14" ht="11.25">
      <c r="A14" s="4" t="s">
        <v>14</v>
      </c>
      <c r="B14" s="11">
        <f>('[1]843'!B14-'[1]cld_topo_canopy_sloped'!B14)/'[1]843'!B14</f>
        <v>0.8297556518306001</v>
      </c>
      <c r="C14" s="11">
        <f>('[1]843'!C14-'[1]cld_topo_canopy_sloped'!C14)/'[1]843'!C14</f>
        <v>0.8967445022915992</v>
      </c>
      <c r="D14" s="11">
        <f>('[1]843'!D14-'[1]cld_topo_canopy_sloped'!D14)/'[1]843'!D14</f>
        <v>0.9131641392767421</v>
      </c>
      <c r="E14" s="11">
        <f>('[1]843'!E14-'[1]cld_topo_canopy_sloped'!E14)/'[1]843'!E14</f>
        <v>0.8859655402806849</v>
      </c>
      <c r="F14" s="11">
        <f>('[1]843'!F14-'[1]cld_topo_canopy_sloped'!F14)/'[1]843'!F14</f>
        <v>0.8669823792648839</v>
      </c>
      <c r="G14" s="11">
        <f>('[1]843'!G14-'[1]cld_topo_canopy_sloped'!G14)/'[1]843'!G14</f>
        <v>0.8903843551880941</v>
      </c>
      <c r="H14" s="11">
        <f>('[1]843'!H14-'[1]cld_topo_canopy_sloped'!H14)/'[1]843'!H14</f>
        <v>0.889621612544437</v>
      </c>
      <c r="I14" s="11">
        <f>('[1]843'!I14-'[1]cld_topo_canopy_sloped'!I14)/'[1]843'!I14</f>
        <v>0.8663232941335944</v>
      </c>
      <c r="J14" s="11">
        <f>('[1]843'!J14-'[1]cld_topo_canopy_sloped'!J14)/'[1]843'!J14</f>
        <v>0.8884909988644807</v>
      </c>
      <c r="K14" s="11">
        <f>('[1]843'!K14-'[1]cld_topo_canopy_sloped'!K14)/'[1]843'!K14</f>
        <v>0.9086368553678136</v>
      </c>
      <c r="L14" s="11">
        <f>('[1]843'!L14-'[1]cld_topo_canopy_sloped'!L14)/'[1]843'!L14</f>
        <v>0.8687674652351148</v>
      </c>
      <c r="M14" s="11">
        <f>('[1]843'!M14-'[1]cld_topo_canopy_sloped'!M14)/'[1]843'!M14</f>
        <v>0.779733652573157</v>
      </c>
      <c r="N14" s="9"/>
    </row>
    <row r="15" spans="1:14" ht="11.25">
      <c r="A15" s="4" t="s">
        <v>15</v>
      </c>
      <c r="B15" s="11">
        <f>('[1]843'!B15-'[1]cld_topo_canopy_sloped'!B15)/'[1]843'!B15</f>
        <v>0.8152430135630424</v>
      </c>
      <c r="C15" s="11">
        <f>('[1]843'!C15-'[1]cld_topo_canopy_sloped'!C15)/'[1]843'!C15</f>
        <v>0.8725968015915647</v>
      </c>
      <c r="D15" s="11">
        <f>('[1]843'!D15-'[1]cld_topo_canopy_sloped'!D15)/'[1]843'!D15</f>
        <v>0.8992038025018263</v>
      </c>
      <c r="E15" s="11">
        <f>('[1]843'!E15-'[1]cld_topo_canopy_sloped'!E15)/'[1]843'!E15</f>
        <v>0.8966001973166755</v>
      </c>
      <c r="F15" s="11">
        <f>('[1]843'!F15-'[1]cld_topo_canopy_sloped'!F15)/'[1]843'!F15</f>
        <v>0.8804891450972219</v>
      </c>
      <c r="G15" s="11">
        <f>('[1]843'!G15-'[1]cld_topo_canopy_sloped'!G15)/'[1]843'!G15</f>
        <v>0.9022578012363891</v>
      </c>
      <c r="H15" s="11">
        <f>('[1]843'!H15-'[1]cld_topo_canopy_sloped'!H15)/'[1]843'!H15</f>
        <v>0.9086704528523176</v>
      </c>
      <c r="I15" s="11">
        <f>('[1]843'!I15-'[1]cld_topo_canopy_sloped'!I15)/'[1]843'!I15</f>
        <v>0.8978081188891316</v>
      </c>
      <c r="J15" s="11">
        <f>('[1]843'!J15-'[1]cld_topo_canopy_sloped'!J15)/'[1]843'!J15</f>
        <v>0.91330911741143</v>
      </c>
      <c r="K15" s="11">
        <f>('[1]843'!K15-'[1]cld_topo_canopy_sloped'!K15)/'[1]843'!K15</f>
        <v>0.8951388006559833</v>
      </c>
      <c r="L15" s="11">
        <f>('[1]843'!L15-'[1]cld_topo_canopy_sloped'!L15)/'[1]843'!L15</f>
        <v>0.832551285679638</v>
      </c>
      <c r="M15" s="11">
        <f>('[1]843'!M15-'[1]cld_topo_canopy_sloped'!M15)/'[1]843'!M15</f>
        <v>0.8285439103964447</v>
      </c>
      <c r="N15" s="9"/>
    </row>
    <row r="16" spans="1:14" ht="11.25">
      <c r="A16" s="4" t="s">
        <v>16</v>
      </c>
      <c r="B16" s="11">
        <f>('[1]843'!B16-'[1]cld_topo_canopy_sloped'!B16)/'[1]843'!B16</f>
        <v>0.8826289337047983</v>
      </c>
      <c r="C16" s="11">
        <f>('[1]843'!C16-'[1]cld_topo_canopy_sloped'!C16)/'[1]843'!C16</f>
        <v>0.8712287922844247</v>
      </c>
      <c r="D16" s="11">
        <f>('[1]843'!D16-'[1]cld_topo_canopy_sloped'!D16)/'[1]843'!D16</f>
        <v>0.876376536477525</v>
      </c>
      <c r="E16" s="11">
        <f>('[1]843'!E16-'[1]cld_topo_canopy_sloped'!E16)/'[1]843'!E16</f>
        <v>0.8907480819066528</v>
      </c>
      <c r="F16" s="11">
        <f>('[1]843'!F16-'[1]cld_topo_canopy_sloped'!F16)/'[1]843'!F16</f>
        <v>0.9046652263524406</v>
      </c>
      <c r="G16" s="11">
        <f>('[1]843'!G16-'[1]cld_topo_canopy_sloped'!G16)/'[1]843'!G16</f>
        <v>0.9313483642094917</v>
      </c>
      <c r="H16" s="11">
        <f>('[1]843'!H16-'[1]cld_topo_canopy_sloped'!H16)/'[1]843'!H16</f>
        <v>0.9383623898209716</v>
      </c>
      <c r="I16" s="11">
        <f>('[1]843'!I16-'[1]cld_topo_canopy_sloped'!I16)/'[1]843'!I16</f>
        <v>0.906061741487935</v>
      </c>
      <c r="J16" s="11">
        <f>('[1]843'!J16-'[1]cld_topo_canopy_sloped'!J16)/'[1]843'!J16</f>
        <v>0.8854855784152228</v>
      </c>
      <c r="K16" s="11">
        <f>('[1]843'!K16-'[1]cld_topo_canopy_sloped'!K16)/'[1]843'!K16</f>
        <v>0.8732967698865985</v>
      </c>
      <c r="L16" s="11">
        <f>('[1]843'!L16-'[1]cld_topo_canopy_sloped'!L16)/'[1]843'!L16</f>
        <v>0.8658345643245544</v>
      </c>
      <c r="M16" s="11">
        <f>('[1]843'!M16-'[1]cld_topo_canopy_sloped'!M16)/'[1]843'!M16</f>
        <v>0.8504290719165231</v>
      </c>
      <c r="N16" s="9"/>
    </row>
    <row r="17" spans="1:14" ht="11.25">
      <c r="A17" s="4" t="s">
        <v>17</v>
      </c>
      <c r="B17" s="11">
        <f>('[1]843'!B17-'[1]cld_topo_canopy_sloped'!B17)/'[1]843'!B17</f>
        <v>0.8012965569286599</v>
      </c>
      <c r="C17" s="11">
        <f>('[1]843'!C17-'[1]cld_topo_canopy_sloped'!C17)/'[1]843'!C17</f>
        <v>0.8114218064769686</v>
      </c>
      <c r="D17" s="11">
        <f>('[1]843'!D17-'[1]cld_topo_canopy_sloped'!D17)/'[1]843'!D17</f>
        <v>0.8361117515088579</v>
      </c>
      <c r="E17" s="11">
        <f>('[1]843'!E17-'[1]cld_topo_canopy_sloped'!E17)/'[1]843'!E17</f>
        <v>0.8364966051643237</v>
      </c>
      <c r="F17" s="11">
        <f>('[1]843'!F17-'[1]cld_topo_canopy_sloped'!F17)/'[1]843'!F17</f>
        <v>0.8179794565827295</v>
      </c>
      <c r="G17" s="11">
        <f>('[1]843'!G17-'[1]cld_topo_canopy_sloped'!G17)/'[1]843'!G17</f>
        <v>0.8197141389810977</v>
      </c>
      <c r="H17" s="11">
        <f>('[1]843'!H17-'[1]cld_topo_canopy_sloped'!H17)/'[1]843'!H17</f>
        <v>0.8247055741881382</v>
      </c>
      <c r="I17" s="11">
        <f>('[1]843'!I17-'[1]cld_topo_canopy_sloped'!I17)/'[1]843'!I17</f>
        <v>0.8227467631050035</v>
      </c>
      <c r="J17" s="11">
        <f>('[1]843'!J17-'[1]cld_topo_canopy_sloped'!J17)/'[1]843'!J17</f>
        <v>0.8378617128279011</v>
      </c>
      <c r="K17" s="11">
        <f>('[1]843'!K17-'[1]cld_topo_canopy_sloped'!K17)/'[1]843'!K17</f>
        <v>0.840611479772726</v>
      </c>
      <c r="L17" s="11">
        <f>('[1]843'!L17-'[1]cld_topo_canopy_sloped'!L17)/'[1]843'!L17</f>
        <v>0.8064350109278292</v>
      </c>
      <c r="M17" s="11">
        <f>('[1]843'!M17-'[1]cld_topo_canopy_sloped'!M17)/'[1]843'!M17</f>
        <v>0.7932974784978891</v>
      </c>
      <c r="N17" s="9"/>
    </row>
    <row r="18" spans="1:14" ht="11.25">
      <c r="A18" s="4" t="s">
        <v>18</v>
      </c>
      <c r="B18" s="11">
        <f>('[1]843'!B18-'[1]cld_topo_canopy_sloped'!B18)/'[1]843'!B18</f>
        <v>0.860375540614054</v>
      </c>
      <c r="C18" s="11">
        <f>('[1]843'!C18-'[1]cld_topo_canopy_sloped'!C18)/'[1]843'!C18</f>
        <v>0.8560345022732138</v>
      </c>
      <c r="D18" s="11">
        <f>('[1]843'!D18-'[1]cld_topo_canopy_sloped'!D18)/'[1]843'!D18</f>
        <v>0.8881247688838135</v>
      </c>
      <c r="E18" s="11">
        <f>('[1]843'!E18-'[1]cld_topo_canopy_sloped'!E18)/'[1]843'!E18</f>
        <v>0.9054945819389493</v>
      </c>
      <c r="F18" s="11">
        <f>('[1]843'!F18-'[1]cld_topo_canopy_sloped'!F18)/'[1]843'!F18</f>
        <v>0.8860361830033181</v>
      </c>
      <c r="G18" s="11">
        <f>('[1]843'!G18-'[1]cld_topo_canopy_sloped'!G18)/'[1]843'!G18</f>
        <v>0.8973499893608615</v>
      </c>
      <c r="H18" s="11">
        <f>('[1]843'!H18-'[1]cld_topo_canopy_sloped'!H18)/'[1]843'!H18</f>
        <v>0.9030263303919761</v>
      </c>
      <c r="I18" s="11">
        <f>('[1]843'!I18-'[1]cld_topo_canopy_sloped'!I18)/'[1]843'!I18</f>
        <v>0.9055136624162599</v>
      </c>
      <c r="J18" s="11">
        <f>('[1]843'!J18-'[1]cld_topo_canopy_sloped'!J18)/'[1]843'!J18</f>
        <v>0.9199250487878232</v>
      </c>
      <c r="K18" s="11">
        <f>('[1]843'!K18-'[1]cld_topo_canopy_sloped'!K18)/'[1]843'!K18</f>
        <v>0.8847229954436869</v>
      </c>
      <c r="L18" s="11">
        <f>('[1]843'!L18-'[1]cld_topo_canopy_sloped'!L18)/'[1]843'!L18</f>
        <v>0.853641339647573</v>
      </c>
      <c r="M18" s="11">
        <f>('[1]843'!M18-'[1]cld_topo_canopy_sloped'!M18)/'[1]843'!M18</f>
        <v>0.8577531268361384</v>
      </c>
      <c r="N18" s="9"/>
    </row>
    <row r="19" spans="1:14" ht="11.25">
      <c r="A19" s="4" t="s">
        <v>19</v>
      </c>
      <c r="B19" s="11">
        <f>('[1]843'!B19-'[1]cld_topo_canopy_sloped'!B19)/'[1]843'!B19</f>
        <v>0.796135562560438</v>
      </c>
      <c r="C19" s="11">
        <f>('[1]843'!C19-'[1]cld_topo_canopy_sloped'!C19)/'[1]843'!C19</f>
        <v>0.837117995308082</v>
      </c>
      <c r="D19" s="11">
        <f>('[1]843'!D19-'[1]cld_topo_canopy_sloped'!D19)/'[1]843'!D19</f>
        <v>0.8343879578546911</v>
      </c>
      <c r="E19" s="11">
        <f>('[1]843'!E19-'[1]cld_topo_canopy_sloped'!E19)/'[1]843'!E19</f>
        <v>0.839988570096861</v>
      </c>
      <c r="F19" s="11">
        <f>('[1]843'!F19-'[1]cld_topo_canopy_sloped'!F19)/'[1]843'!F19</f>
        <v>0.8737177052716538</v>
      </c>
      <c r="G19" s="11">
        <f>('[1]843'!G19-'[1]cld_topo_canopy_sloped'!G19)/'[1]843'!G19</f>
        <v>0.8876193370112831</v>
      </c>
      <c r="H19" s="11">
        <f>('[1]843'!H19-'[1]cld_topo_canopy_sloped'!H19)/'[1]843'!H19</f>
        <v>0.9023836129080579</v>
      </c>
      <c r="I19" s="11">
        <f>('[1]843'!I19-'[1]cld_topo_canopy_sloped'!I19)/'[1]843'!I19</f>
        <v>0.871720328106415</v>
      </c>
      <c r="J19" s="11">
        <f>('[1]843'!J19-'[1]cld_topo_canopy_sloped'!J19)/'[1]843'!J19</f>
        <v>0.8243163762886055</v>
      </c>
      <c r="K19" s="11">
        <f>('[1]843'!K19-'[1]cld_topo_canopy_sloped'!K19)/'[1]843'!K19</f>
        <v>0.8148746156501137</v>
      </c>
      <c r="L19" s="11">
        <f>('[1]843'!L19-'[1]cld_topo_canopy_sloped'!L19)/'[1]843'!L19</f>
        <v>0.7938809887494562</v>
      </c>
      <c r="M19" s="11">
        <f>('[1]843'!M19-'[1]cld_topo_canopy_sloped'!M19)/'[1]843'!M19</f>
        <v>0.7823889333015777</v>
      </c>
      <c r="N19" s="9"/>
    </row>
    <row r="20" spans="1:14" ht="11.25">
      <c r="A20" s="4" t="s">
        <v>20</v>
      </c>
      <c r="B20" s="11">
        <f>('[1]843'!B20-'[1]cld_topo_canopy_sloped'!B20)/'[1]843'!B20</f>
        <v>0.8415735516605635</v>
      </c>
      <c r="C20" s="11">
        <f>('[1]843'!C20-'[1]cld_topo_canopy_sloped'!C20)/'[1]843'!C20</f>
        <v>0.8689957065447101</v>
      </c>
      <c r="D20" s="11">
        <f>('[1]843'!D20-'[1]cld_topo_canopy_sloped'!D20)/'[1]843'!D20</f>
        <v>0.8742182965293978</v>
      </c>
      <c r="E20" s="11">
        <f>('[1]843'!E20-'[1]cld_topo_canopy_sloped'!E20)/'[1]843'!E20</f>
        <v>0.8665682762145704</v>
      </c>
      <c r="F20" s="11">
        <f>('[1]843'!F20-'[1]cld_topo_canopy_sloped'!F20)/'[1]843'!F20</f>
        <v>0.855317897420612</v>
      </c>
      <c r="G20" s="11">
        <f>('[1]843'!G20-'[1]cld_topo_canopy_sloped'!G20)/'[1]843'!G20</f>
        <v>0.8654750607820806</v>
      </c>
      <c r="H20" s="11">
        <f>('[1]843'!H20-'[1]cld_topo_canopy_sloped'!H20)/'[1]843'!H20</f>
        <v>0.8709979249662628</v>
      </c>
      <c r="I20" s="11">
        <f>('[1]843'!I20-'[1]cld_topo_canopy_sloped'!I20)/'[1]843'!I20</f>
        <v>0.8658012624424608</v>
      </c>
      <c r="J20" s="11">
        <f>('[1]843'!J20-'[1]cld_topo_canopy_sloped'!J20)/'[1]843'!J20</f>
        <v>0.8754471554595522</v>
      </c>
      <c r="K20" s="11">
        <f>('[1]843'!K20-'[1]cld_topo_canopy_sloped'!K20)/'[1]843'!K20</f>
        <v>0.8843099458113899</v>
      </c>
      <c r="L20" s="11">
        <f>('[1]843'!L20-'[1]cld_topo_canopy_sloped'!L20)/'[1]843'!L20</f>
        <v>0.8585552361168985</v>
      </c>
      <c r="M20" s="11">
        <f>('[1]843'!M20-'[1]cld_topo_canopy_sloped'!M20)/'[1]843'!M20</f>
        <v>0.8246284588869857</v>
      </c>
      <c r="N20" s="9"/>
    </row>
    <row r="21" spans="1:14" ht="11.25">
      <c r="A21" s="4" t="s">
        <v>21</v>
      </c>
      <c r="B21" s="11">
        <f>('[1]843'!B21-'[1]cld_topo_canopy_sloped'!B21)/'[1]843'!B21</f>
        <v>0.8885486599267849</v>
      </c>
      <c r="C21" s="11">
        <f>('[1]843'!C21-'[1]cld_topo_canopy_sloped'!C21)/'[1]843'!C21</f>
        <v>0.8827447252673501</v>
      </c>
      <c r="D21" s="11">
        <f>('[1]843'!D21-'[1]cld_topo_canopy_sloped'!D21)/'[1]843'!D21</f>
        <v>0.8608934316784475</v>
      </c>
      <c r="E21" s="11">
        <f>('[1]843'!E21-'[1]cld_topo_canopy_sloped'!E21)/'[1]843'!E21</f>
        <v>0.8278793484618889</v>
      </c>
      <c r="F21" s="11">
        <f>('[1]843'!F21-'[1]cld_topo_canopy_sloped'!F21)/'[1]843'!F21</f>
        <v>0.8410398429604138</v>
      </c>
      <c r="G21" s="11">
        <f>('[1]843'!G21-'[1]cld_topo_canopy_sloped'!G21)/'[1]843'!G21</f>
        <v>0.8579872971281184</v>
      </c>
      <c r="H21" s="11">
        <f>('[1]843'!H21-'[1]cld_topo_canopy_sloped'!H21)/'[1]843'!H21</f>
        <v>0.8541263033302148</v>
      </c>
      <c r="I21" s="11">
        <f>('[1]843'!I21-'[1]cld_topo_canopy_sloped'!I21)/'[1]843'!I21</f>
        <v>0.8230231754608178</v>
      </c>
      <c r="J21" s="11">
        <f>('[1]843'!J21-'[1]cld_topo_canopy_sloped'!J21)/'[1]843'!J21</f>
        <v>0.7976219698759737</v>
      </c>
      <c r="K21" s="11">
        <f>('[1]843'!K21-'[1]cld_topo_canopy_sloped'!K21)/'[1]843'!K21</f>
        <v>0.8506594523006145</v>
      </c>
      <c r="L21" s="11">
        <f>('[1]843'!L21-'[1]cld_topo_canopy_sloped'!L21)/'[1]843'!L21</f>
        <v>0.8845657571360129</v>
      </c>
      <c r="M21" s="11">
        <f>('[1]843'!M21-'[1]cld_topo_canopy_sloped'!M21)/'[1]843'!M21</f>
        <v>0.8760877084527677</v>
      </c>
      <c r="N21" s="9"/>
    </row>
    <row r="22" spans="1:14" ht="11.25">
      <c r="A22" s="4" t="s">
        <v>22</v>
      </c>
      <c r="B22" s="11">
        <f>('[1]843'!B22-'[1]cld_topo_canopy_sloped'!B22)/'[1]843'!B22</f>
        <v>0.8491813968902177</v>
      </c>
      <c r="C22" s="11">
        <f>('[1]843'!C22-'[1]cld_topo_canopy_sloped'!C22)/'[1]843'!C22</f>
        <v>0.8347530117605058</v>
      </c>
      <c r="D22" s="11">
        <f>('[1]843'!D22-'[1]cld_topo_canopy_sloped'!D22)/'[1]843'!D22</f>
        <v>0.8065510561745642</v>
      </c>
      <c r="E22" s="11">
        <f>('[1]843'!E22-'[1]cld_topo_canopy_sloped'!E22)/'[1]843'!E22</f>
        <v>0.8358984969665989</v>
      </c>
      <c r="F22" s="11">
        <f>('[1]843'!F22-'[1]cld_topo_canopy_sloped'!F22)/'[1]843'!F22</f>
        <v>0.8433847582735149</v>
      </c>
      <c r="G22" s="11">
        <f>('[1]843'!G22-'[1]cld_topo_canopy_sloped'!G22)/'[1]843'!G22</f>
        <v>0.8621413075817108</v>
      </c>
      <c r="H22" s="11">
        <f>('[1]843'!H22-'[1]cld_topo_canopy_sloped'!H22)/'[1]843'!H22</f>
        <v>0.8613665976339405</v>
      </c>
      <c r="I22" s="11">
        <f>('[1]843'!I22-'[1]cld_topo_canopy_sloped'!I22)/'[1]843'!I22</f>
        <v>0.835680191795877</v>
      </c>
      <c r="J22" s="11">
        <f>('[1]843'!J22-'[1]cld_topo_canopy_sloped'!J22)/'[1]843'!J22</f>
        <v>0.8179201011150636</v>
      </c>
      <c r="K22" s="11">
        <f>('[1]843'!K22-'[1]cld_topo_canopy_sloped'!K22)/'[1]843'!K22</f>
        <v>0.7953811376134061</v>
      </c>
      <c r="L22" s="11">
        <f>('[1]843'!L22-'[1]cld_topo_canopy_sloped'!L22)/'[1]843'!L22</f>
        <v>0.8317177565655895</v>
      </c>
      <c r="M22" s="11">
        <f>('[1]843'!M22-'[1]cld_topo_canopy_sloped'!M22)/'[1]843'!M22</f>
        <v>0.8409949400669051</v>
      </c>
      <c r="N22" s="9"/>
    </row>
    <row r="23" spans="1:14" ht="11.25">
      <c r="A23" s="4" t="s">
        <v>23</v>
      </c>
      <c r="B23" s="11">
        <f>('[1]843'!B23-'[1]cld_topo_canopy_sloped'!B23)/'[1]843'!B23</f>
        <v>0.841765426156483</v>
      </c>
      <c r="C23" s="11">
        <f>('[1]843'!C23-'[1]cld_topo_canopy_sloped'!C23)/'[1]843'!C23</f>
        <v>0.8175845329314217</v>
      </c>
      <c r="D23" s="11">
        <f>('[1]843'!D23-'[1]cld_topo_canopy_sloped'!D23)/'[1]843'!D23</f>
        <v>0.7713435089859255</v>
      </c>
      <c r="E23" s="11">
        <f>('[1]843'!E23-'[1]cld_topo_canopy_sloped'!E23)/'[1]843'!E23</f>
        <v>0.7643625009412778</v>
      </c>
      <c r="F23" s="11">
        <f>('[1]843'!F23-'[1]cld_topo_canopy_sloped'!F23)/'[1]843'!F23</f>
        <v>0.8123446610235766</v>
      </c>
      <c r="G23" s="11">
        <f>('[1]843'!G23-'[1]cld_topo_canopy_sloped'!G23)/'[1]843'!G23</f>
        <v>0.852973672007324</v>
      </c>
      <c r="H23" s="11">
        <f>('[1]843'!H23-'[1]cld_topo_canopy_sloped'!H23)/'[1]843'!H23</f>
        <v>0.851103505609111</v>
      </c>
      <c r="I23" s="11">
        <f>('[1]843'!I23-'[1]cld_topo_canopy_sloped'!I23)/'[1]843'!I23</f>
        <v>0.8062510987825441</v>
      </c>
      <c r="J23" s="11">
        <f>('[1]843'!J23-'[1]cld_topo_canopy_sloped'!J23)/'[1]843'!J23</f>
        <v>0.7366186504660233</v>
      </c>
      <c r="K23" s="11">
        <f>('[1]843'!K23-'[1]cld_topo_canopy_sloped'!K23)/'[1]843'!K23</f>
        <v>0.7556485470081824</v>
      </c>
      <c r="L23" s="11">
        <f>('[1]843'!L23-'[1]cld_topo_canopy_sloped'!L23)/'[1]843'!L23</f>
        <v>0.8194744933527461</v>
      </c>
      <c r="M23" s="11">
        <f>('[1]843'!M23-'[1]cld_topo_canopy_sloped'!M23)/'[1]843'!M23</f>
        <v>0.8194627913381339</v>
      </c>
      <c r="N23" s="9"/>
    </row>
    <row r="24" spans="1:14" ht="11.25">
      <c r="A24" s="4" t="s">
        <v>24</v>
      </c>
      <c r="B24" s="11">
        <f>('[1]843'!B24-'[1]cld_topo_canopy_sloped'!B24)/'[1]843'!B24</f>
        <v>0.5862661946926745</v>
      </c>
      <c r="C24" s="11">
        <f>('[1]843'!C24-'[1]cld_topo_canopy_sloped'!C24)/'[1]843'!C24</f>
        <v>0.536159905533613</v>
      </c>
      <c r="D24" s="11">
        <f>('[1]843'!D24-'[1]cld_topo_canopy_sloped'!D24)/'[1]843'!D24</f>
        <v>0.4605010919052874</v>
      </c>
      <c r="E24" s="11">
        <f>('[1]843'!E24-'[1]cld_topo_canopy_sloped'!E24)/'[1]843'!E24</f>
        <v>0.45287597147984954</v>
      </c>
      <c r="F24" s="11">
        <f>('[1]843'!F24-'[1]cld_topo_canopy_sloped'!F24)/'[1]843'!F24</f>
        <v>0.5439845429920139</v>
      </c>
      <c r="G24" s="11">
        <f>('[1]843'!G24-'[1]cld_topo_canopy_sloped'!G24)/'[1]843'!G24</f>
        <v>0.6244872030955991</v>
      </c>
      <c r="H24" s="11">
        <f>('[1]843'!H24-'[1]cld_topo_canopy_sloped'!H24)/'[1]843'!H24</f>
        <v>0.6157293725210111</v>
      </c>
      <c r="I24" s="11">
        <f>('[1]843'!I24-'[1]cld_topo_canopy_sloped'!I24)/'[1]843'!I24</f>
        <v>0.4895186516236022</v>
      </c>
      <c r="J24" s="11">
        <f>('[1]843'!J24-'[1]cld_topo_canopy_sloped'!J24)/'[1]843'!J24</f>
        <v>0.3635967108338626</v>
      </c>
      <c r="K24" s="11">
        <f>('[1]843'!K24-'[1]cld_topo_canopy_sloped'!K24)/'[1]843'!K24</f>
        <v>0.42366381148292787</v>
      </c>
      <c r="L24" s="11">
        <f>('[1]843'!L24-'[1]cld_topo_canopy_sloped'!L24)/'[1]843'!L24</f>
        <v>0.5503593125487175</v>
      </c>
      <c r="M24" s="11">
        <f>('[1]843'!M24-'[1]cld_topo_canopy_sloped'!M24)/'[1]843'!M24</f>
        <v>0.5723947957998089</v>
      </c>
      <c r="N24" s="9"/>
    </row>
    <row r="25" spans="1:14" ht="11.25">
      <c r="A25" s="4" t="s">
        <v>25</v>
      </c>
      <c r="B25" s="11">
        <f>('[1]843'!B25-'[1]cld_topo_canopy_sloped'!B25)/'[1]843'!B25</f>
        <v>0.8462532035801422</v>
      </c>
      <c r="C25" s="11">
        <f>('[1]843'!C25-'[1]cld_topo_canopy_sloped'!C25)/'[1]843'!C25</f>
        <v>0.8606192574490009</v>
      </c>
      <c r="D25" s="11">
        <f>('[1]843'!D25-'[1]cld_topo_canopy_sloped'!D25)/'[1]843'!D25</f>
        <v>0.8584298167452548</v>
      </c>
      <c r="E25" s="11">
        <f>('[1]843'!E25-'[1]cld_topo_canopy_sloped'!E25)/'[1]843'!E25</f>
        <v>0.8172807058604049</v>
      </c>
      <c r="F25" s="11">
        <f>('[1]843'!F25-'[1]cld_topo_canopy_sloped'!F25)/'[1]843'!F25</f>
        <v>0.835759668425941</v>
      </c>
      <c r="G25" s="11">
        <f>('[1]843'!G25-'[1]cld_topo_canopy_sloped'!G25)/'[1]843'!G25</f>
        <v>0.836922367356024</v>
      </c>
      <c r="H25" s="11">
        <f>('[1]843'!H25-'[1]cld_topo_canopy_sloped'!H25)/'[1]843'!H25</f>
        <v>0.8378775565028633</v>
      </c>
      <c r="I25" s="11">
        <f>('[1]843'!I25-'[1]cld_topo_canopy_sloped'!I25)/'[1]843'!I25</f>
        <v>0.8455206557206463</v>
      </c>
      <c r="J25" s="11">
        <f>('[1]843'!J25-'[1]cld_topo_canopy_sloped'!J25)/'[1]843'!J25</f>
        <v>0.8325926454628988</v>
      </c>
      <c r="K25" s="11">
        <f>('[1]843'!K25-'[1]cld_topo_canopy_sloped'!K25)/'[1]843'!K25</f>
        <v>0.8662031064528477</v>
      </c>
      <c r="L25" s="11">
        <f>('[1]843'!L25-'[1]cld_topo_canopy_sloped'!L25)/'[1]843'!L25</f>
        <v>0.8419965339154579</v>
      </c>
      <c r="M25" s="11">
        <f>('[1]843'!M25-'[1]cld_topo_canopy_sloped'!M25)/'[1]843'!M25</f>
        <v>0.8494873494609771</v>
      </c>
      <c r="N25" s="9"/>
    </row>
    <row r="26" spans="1:14" ht="11.25">
      <c r="A26" s="4" t="s">
        <v>26</v>
      </c>
      <c r="B26" s="11">
        <f>('[1]843'!B26-'[1]cld_topo_canopy_sloped'!B26)/'[1]843'!B26</f>
        <v>0.7600201993349728</v>
      </c>
      <c r="C26" s="11">
        <f>('[1]843'!C26-'[1]cld_topo_canopy_sloped'!C26)/'[1]843'!C26</f>
        <v>0.7762799749648539</v>
      </c>
      <c r="D26" s="11">
        <f>('[1]843'!D26-'[1]cld_topo_canopy_sloped'!D26)/'[1]843'!D26</f>
        <v>0.807467348098986</v>
      </c>
      <c r="E26" s="11">
        <f>('[1]843'!E26-'[1]cld_topo_canopy_sloped'!E26)/'[1]843'!E26</f>
        <v>0.8334648483541963</v>
      </c>
      <c r="F26" s="11">
        <f>('[1]843'!F26-'[1]cld_topo_canopy_sloped'!F26)/'[1]843'!F26</f>
        <v>0.8288459061425796</v>
      </c>
      <c r="G26" s="11">
        <f>('[1]843'!G26-'[1]cld_topo_canopy_sloped'!G26)/'[1]843'!G26</f>
        <v>0.7967618314811914</v>
      </c>
      <c r="H26" s="11">
        <f>('[1]843'!H26-'[1]cld_topo_canopy_sloped'!H26)/'[1]843'!H26</f>
        <v>0.8066057751769253</v>
      </c>
      <c r="I26" s="11">
        <f>('[1]843'!I26-'[1]cld_topo_canopy_sloped'!I26)/'[1]843'!I26</f>
        <v>0.8356747409052144</v>
      </c>
      <c r="J26" s="11">
        <f>('[1]843'!J26-'[1]cld_topo_canopy_sloped'!J26)/'[1]843'!J26</f>
        <v>0.828380431424346</v>
      </c>
      <c r="K26" s="11">
        <f>('[1]843'!K26-'[1]cld_topo_canopy_sloped'!K26)/'[1]843'!K26</f>
        <v>0.8056199370556256</v>
      </c>
      <c r="L26" s="11">
        <f>('[1]843'!L26-'[1]cld_topo_canopy_sloped'!L26)/'[1]843'!L26</f>
        <v>0.7622290878037463</v>
      </c>
      <c r="M26" s="11">
        <f>('[1]843'!M26-'[1]cld_topo_canopy_sloped'!M26)/'[1]843'!M26</f>
        <v>0.744820711783834</v>
      </c>
      <c r="N26" s="9"/>
    </row>
    <row r="27" spans="1:14" ht="11.25">
      <c r="A27" s="4" t="s">
        <v>27</v>
      </c>
      <c r="B27" s="11">
        <f>('[1]843'!B27-'[1]cld_topo_canopy_sloped'!B27)/'[1]843'!B27</f>
        <v>0.5606943748209905</v>
      </c>
      <c r="C27" s="11">
        <f>('[1]843'!C27-'[1]cld_topo_canopy_sloped'!C27)/'[1]843'!C27</f>
        <v>0.5760146292113896</v>
      </c>
      <c r="D27" s="11">
        <f>('[1]843'!D27-'[1]cld_topo_canopy_sloped'!D27)/'[1]843'!D27</f>
        <v>0.5319016087379619</v>
      </c>
      <c r="E27" s="11">
        <f>('[1]843'!E27-'[1]cld_topo_canopy_sloped'!E27)/'[1]843'!E27</f>
        <v>0.48657197382907</v>
      </c>
      <c r="F27" s="11">
        <f>('[1]843'!F27-'[1]cld_topo_canopy_sloped'!F27)/'[1]843'!F27</f>
        <v>0.4786964852821991</v>
      </c>
      <c r="G27" s="11">
        <f>('[1]843'!G27-'[1]cld_topo_canopy_sloped'!G27)/'[1]843'!G27</f>
        <v>0.46228210146269333</v>
      </c>
      <c r="H27" s="11">
        <f>('[1]843'!H27-'[1]cld_topo_canopy_sloped'!H27)/'[1]843'!H27</f>
        <v>0.46034528744771813</v>
      </c>
      <c r="I27" s="11">
        <f>('[1]843'!I27-'[1]cld_topo_canopy_sloped'!I27)/'[1]843'!I27</f>
        <v>0.4747671422807725</v>
      </c>
      <c r="J27" s="11">
        <f>('[1]843'!J27-'[1]cld_topo_canopy_sloped'!J27)/'[1]843'!J27</f>
        <v>0.4829525633814083</v>
      </c>
      <c r="K27" s="11">
        <f>('[1]843'!K27-'[1]cld_topo_canopy_sloped'!K27)/'[1]843'!K27</f>
        <v>0.5367822059309361</v>
      </c>
      <c r="L27" s="11">
        <f>('[1]843'!L27-'[1]cld_topo_canopy_sloped'!L27)/'[1]843'!L27</f>
        <v>0.569775012346625</v>
      </c>
      <c r="M27" s="11">
        <f>('[1]843'!M27-'[1]cld_topo_canopy_sloped'!M27)/'[1]843'!M27</f>
        <v>0.5706719744865629</v>
      </c>
      <c r="N27" s="9"/>
    </row>
    <row r="28" spans="1:14" ht="11.25">
      <c r="A28" s="4" t="s">
        <v>28</v>
      </c>
      <c r="B28" s="11">
        <f>('[1]843'!B28-'[1]cld_topo_canopy_sloped'!B28)/'[1]843'!B28</f>
        <v>0.7452272761225135</v>
      </c>
      <c r="C28" s="11">
        <f>('[1]843'!C28-'[1]cld_topo_canopy_sloped'!C28)/'[1]843'!C28</f>
        <v>0.7553068211003597</v>
      </c>
      <c r="D28" s="11">
        <f>('[1]843'!D28-'[1]cld_topo_canopy_sloped'!D28)/'[1]843'!D28</f>
        <v>0.8083906665737244</v>
      </c>
      <c r="E28" s="11">
        <f>('[1]843'!E28-'[1]cld_topo_canopy_sloped'!E28)/'[1]843'!E28</f>
        <v>0.8132225896152595</v>
      </c>
      <c r="F28" s="11">
        <f>('[1]843'!F28-'[1]cld_topo_canopy_sloped'!F28)/'[1]843'!F28</f>
        <v>0.7847691855848113</v>
      </c>
      <c r="G28" s="11">
        <f>('[1]843'!G28-'[1]cld_topo_canopy_sloped'!G28)/'[1]843'!G28</f>
        <v>0.7403303761389773</v>
      </c>
      <c r="H28" s="11">
        <f>('[1]843'!H28-'[1]cld_topo_canopy_sloped'!H28)/'[1]843'!H28</f>
        <v>0.7469836676400582</v>
      </c>
      <c r="I28" s="11">
        <f>('[1]843'!I28-'[1]cld_topo_canopy_sloped'!I28)/'[1]843'!I28</f>
        <v>0.8089466020611313</v>
      </c>
      <c r="J28" s="11">
        <f>('[1]843'!J28-'[1]cld_topo_canopy_sloped'!J28)/'[1]843'!J28</f>
        <v>0.8262046632832475</v>
      </c>
      <c r="K28" s="11">
        <f>('[1]843'!K28-'[1]cld_topo_canopy_sloped'!K28)/'[1]843'!K28</f>
        <v>0.7938041487399996</v>
      </c>
      <c r="L28" s="11">
        <f>('[1]843'!L28-'[1]cld_topo_canopy_sloped'!L28)/'[1]843'!L28</f>
        <v>0.7400003526051271</v>
      </c>
      <c r="M28" s="11">
        <f>('[1]843'!M28-'[1]cld_topo_canopy_sloped'!M28)/'[1]843'!M28</f>
        <v>0.7327438722356452</v>
      </c>
      <c r="N28" s="9"/>
    </row>
    <row r="29" spans="1:14" ht="11.25">
      <c r="A29" s="4" t="s">
        <v>29</v>
      </c>
      <c r="B29" s="11">
        <f>('[1]843'!B29-'[1]cld_topo_canopy_sloped'!B29)/'[1]843'!B29</f>
        <v>0.8399333832039877</v>
      </c>
      <c r="C29" s="11">
        <f>('[1]843'!C29-'[1]cld_topo_canopy_sloped'!C29)/'[1]843'!C29</f>
        <v>0.8794605194689868</v>
      </c>
      <c r="D29" s="11">
        <f>('[1]843'!D29-'[1]cld_topo_canopy_sloped'!D29)/'[1]843'!D29</f>
        <v>0.8949028731901503</v>
      </c>
      <c r="E29" s="11">
        <f>('[1]843'!E29-'[1]cld_topo_canopy_sloped'!E29)/'[1]843'!E29</f>
        <v>0.8923923638788438</v>
      </c>
      <c r="F29" s="11">
        <f>('[1]843'!F29-'[1]cld_topo_canopy_sloped'!F29)/'[1]843'!F29</f>
        <v>0.8522516711444547</v>
      </c>
      <c r="G29" s="11">
        <f>('[1]843'!G29-'[1]cld_topo_canopy_sloped'!G29)/'[1]843'!G29</f>
        <v>0.8346481558598581</v>
      </c>
      <c r="H29" s="11">
        <f>('[1]843'!H29-'[1]cld_topo_canopy_sloped'!H29)/'[1]843'!H29</f>
        <v>0.8339761235915787</v>
      </c>
      <c r="I29" s="11">
        <f>('[1]843'!I29-'[1]cld_topo_canopy_sloped'!I29)/'[1]843'!I29</f>
        <v>0.8615583949830314</v>
      </c>
      <c r="J29" s="11">
        <f>('[1]843'!J29-'[1]cld_topo_canopy_sloped'!J29)/'[1]843'!J29</f>
        <v>0.9025728679611691</v>
      </c>
      <c r="K29" s="11">
        <f>('[1]843'!K29-'[1]cld_topo_canopy_sloped'!K29)/'[1]843'!K29</f>
        <v>0.8975880094590027</v>
      </c>
      <c r="L29" s="11">
        <f>('[1]843'!L29-'[1]cld_topo_canopy_sloped'!L29)/'[1]843'!L29</f>
        <v>0.8573243454251585</v>
      </c>
      <c r="M29" s="11">
        <f>('[1]843'!M29-'[1]cld_topo_canopy_sloped'!M29)/'[1]843'!M29</f>
        <v>0.838756989477868</v>
      </c>
      <c r="N29" s="9"/>
    </row>
    <row r="30" spans="1:14" ht="11.25">
      <c r="A30" s="4" t="s">
        <v>30</v>
      </c>
      <c r="B30" s="11">
        <f>('[1]843'!B30-'[1]cld_topo_canopy_sloped'!B30)/'[1]843'!B30</f>
        <v>0.846144422608871</v>
      </c>
      <c r="C30" s="11">
        <f>('[1]843'!C30-'[1]cld_topo_canopy_sloped'!C30)/'[1]843'!C30</f>
        <v>0.8426206566575506</v>
      </c>
      <c r="D30" s="11">
        <f>('[1]843'!D30-'[1]cld_topo_canopy_sloped'!D30)/'[1]843'!D30</f>
        <v>0.8364289992585927</v>
      </c>
      <c r="E30" s="11">
        <f>('[1]843'!E30-'[1]cld_topo_canopy_sloped'!E30)/'[1]843'!E30</f>
        <v>0.844517442855506</v>
      </c>
      <c r="F30" s="11">
        <f>('[1]843'!F30-'[1]cld_topo_canopy_sloped'!F30)/'[1]843'!F30</f>
        <v>0.8352719641543215</v>
      </c>
      <c r="G30" s="11">
        <f>('[1]843'!G30-'[1]cld_topo_canopy_sloped'!G30)/'[1]843'!G30</f>
        <v>0.866107131072088</v>
      </c>
      <c r="H30" s="11">
        <f>('[1]843'!H30-'[1]cld_topo_canopy_sloped'!H30)/'[1]843'!H30</f>
        <v>0.8704799160518624</v>
      </c>
      <c r="I30" s="11">
        <f>('[1]843'!I30-'[1]cld_topo_canopy_sloped'!I30)/'[1]843'!I30</f>
        <v>0.8367599807801224</v>
      </c>
      <c r="J30" s="11">
        <f>('[1]843'!J30-'[1]cld_topo_canopy_sloped'!J30)/'[1]843'!J30</f>
        <v>0.8372113718236202</v>
      </c>
      <c r="K30" s="11">
        <f>('[1]843'!K30-'[1]cld_topo_canopy_sloped'!K30)/'[1]843'!K30</f>
        <v>0.8389867235601539</v>
      </c>
      <c r="L30" s="11">
        <f>('[1]843'!L30-'[1]cld_topo_canopy_sloped'!L30)/'[1]843'!L30</f>
        <v>0.8433590152685865</v>
      </c>
      <c r="M30" s="11">
        <f>('[1]843'!M30-'[1]cld_topo_canopy_sloped'!M30)/'[1]843'!M30</f>
        <v>0.8422682534849248</v>
      </c>
      <c r="N30" s="9"/>
    </row>
    <row r="31" spans="1:14" ht="11.25">
      <c r="A31" s="4" t="s">
        <v>31</v>
      </c>
      <c r="B31" s="11">
        <f>('[1]843'!B31-'[1]cld_topo_canopy_sloped'!B31)/'[1]843'!B31</f>
        <v>0.9069997787715045</v>
      </c>
      <c r="C31" s="11">
        <f>('[1]843'!C31-'[1]cld_topo_canopy_sloped'!C31)/'[1]843'!C31</f>
        <v>0.9230949664122993</v>
      </c>
      <c r="D31" s="11">
        <f>('[1]843'!D31-'[1]cld_topo_canopy_sloped'!D31)/'[1]843'!D31</f>
        <v>0.9242485522436374</v>
      </c>
      <c r="E31" s="11">
        <f>('[1]843'!E31-'[1]cld_topo_canopy_sloped'!E31)/'[1]843'!E31</f>
        <v>0.9120985712566204</v>
      </c>
      <c r="F31" s="11">
        <f>('[1]843'!F31-'[1]cld_topo_canopy_sloped'!F31)/'[1]843'!F31</f>
        <v>0.8953441539761657</v>
      </c>
      <c r="G31" s="11">
        <f>('[1]843'!G31-'[1]cld_topo_canopy_sloped'!G31)/'[1]843'!G31</f>
        <v>0.8860954069301068</v>
      </c>
      <c r="H31" s="11">
        <f>('[1]843'!H31-'[1]cld_topo_canopy_sloped'!H31)/'[1]843'!H31</f>
        <v>0.8857234488980172</v>
      </c>
      <c r="I31" s="11">
        <f>('[1]843'!I31-'[1]cld_topo_canopy_sloped'!I31)/'[1]843'!I31</f>
        <v>0.8956600738415021</v>
      </c>
      <c r="J31" s="11">
        <f>('[1]843'!J31-'[1]cld_topo_canopy_sloped'!J31)/'[1]843'!J31</f>
        <v>0.9133847223246127</v>
      </c>
      <c r="K31" s="11">
        <f>('[1]843'!K31-'[1]cld_topo_canopy_sloped'!K31)/'[1]843'!K31</f>
        <v>0.923440970539037</v>
      </c>
      <c r="L31" s="11">
        <f>('[1]843'!L31-'[1]cld_topo_canopy_sloped'!L31)/'[1]843'!L31</f>
        <v>0.9173217158244192</v>
      </c>
      <c r="M31" s="11">
        <f>('[1]843'!M31-'[1]cld_topo_canopy_sloped'!M31)/'[1]843'!M31</f>
        <v>0.9142295185043684</v>
      </c>
      <c r="N31" s="9"/>
    </row>
    <row r="32" spans="1:14" ht="11.25">
      <c r="A32" s="4" t="s">
        <v>32</v>
      </c>
      <c r="B32" s="11">
        <f>('[1]843'!B32-'[1]cld_topo_canopy_sloped'!B32)/'[1]843'!B32</f>
        <v>0.8314903552869125</v>
      </c>
      <c r="C32" s="11">
        <f>('[1]843'!C32-'[1]cld_topo_canopy_sloped'!C32)/'[1]843'!C32</f>
        <v>0.8537028897733672</v>
      </c>
      <c r="D32" s="11">
        <f>('[1]843'!D32-'[1]cld_topo_canopy_sloped'!D32)/'[1]843'!D32</f>
        <v>0.876611991381232</v>
      </c>
      <c r="E32" s="11">
        <f>('[1]843'!E32-'[1]cld_topo_canopy_sloped'!E32)/'[1]843'!E32</f>
        <v>0.901941037675105</v>
      </c>
      <c r="F32" s="11">
        <f>('[1]843'!F32-'[1]cld_topo_canopy_sloped'!F32)/'[1]843'!F32</f>
        <v>0.905326404744741</v>
      </c>
      <c r="G32" s="11">
        <f>('[1]843'!G32-'[1]cld_topo_canopy_sloped'!G32)/'[1]843'!G32</f>
        <v>0.9106525794106723</v>
      </c>
      <c r="H32" s="11">
        <f>('[1]843'!H32-'[1]cld_topo_canopy_sloped'!H32)/'[1]843'!H32</f>
        <v>0.9172033833586143</v>
      </c>
      <c r="I32" s="11">
        <f>('[1]843'!I32-'[1]cld_topo_canopy_sloped'!I32)/'[1]843'!I32</f>
        <v>0.9208893049624959</v>
      </c>
      <c r="J32" s="11">
        <f>('[1]843'!J32-'[1]cld_topo_canopy_sloped'!J32)/'[1]843'!J32</f>
        <v>0.9086405360012173</v>
      </c>
      <c r="K32" s="11">
        <f>('[1]843'!K32-'[1]cld_topo_canopy_sloped'!K32)/'[1]843'!K32</f>
        <v>0.8783898351059768</v>
      </c>
      <c r="L32" s="11">
        <f>('[1]843'!L32-'[1]cld_topo_canopy_sloped'!L32)/'[1]843'!L32</f>
        <v>0.8479572724448777</v>
      </c>
      <c r="M32" s="11">
        <f>('[1]843'!M32-'[1]cld_topo_canopy_sloped'!M32)/'[1]843'!M32</f>
        <v>0.7454976145991447</v>
      </c>
      <c r="N32" s="9"/>
    </row>
    <row r="33" spans="1:14" ht="11.25">
      <c r="A33" s="4" t="s">
        <v>33</v>
      </c>
      <c r="B33" s="11">
        <f>('[1]843'!B33-'[1]cld_topo_canopy_sloped'!B33)/'[1]843'!B33</f>
        <v>0.7580630776729074</v>
      </c>
      <c r="C33" s="11">
        <f>('[1]843'!C33-'[1]cld_topo_canopy_sloped'!C33)/'[1]843'!C33</f>
        <v>0.75934895042856</v>
      </c>
      <c r="D33" s="11">
        <f>('[1]843'!D33-'[1]cld_topo_canopy_sloped'!D33)/'[1]843'!D33</f>
        <v>0.7619665474166974</v>
      </c>
      <c r="E33" s="11">
        <f>('[1]843'!E33-'[1]cld_topo_canopy_sloped'!E33)/'[1]843'!E33</f>
        <v>0.786327075914111</v>
      </c>
      <c r="F33" s="11">
        <f>('[1]843'!F33-'[1]cld_topo_canopy_sloped'!F33)/'[1]843'!F33</f>
        <v>0.7952473026577035</v>
      </c>
      <c r="G33" s="11">
        <f>('[1]843'!G33-'[1]cld_topo_canopy_sloped'!G33)/'[1]843'!G33</f>
        <v>0.8644542003676852</v>
      </c>
      <c r="H33" s="11">
        <f>('[1]843'!H33-'[1]cld_topo_canopy_sloped'!H33)/'[1]843'!H33</f>
        <v>0.8751986098921456</v>
      </c>
      <c r="I33" s="11">
        <f>('[1]843'!I33-'[1]cld_topo_canopy_sloped'!I33)/'[1]843'!I33</f>
        <v>0.7972073649373814</v>
      </c>
      <c r="J33" s="11">
        <f>('[1]843'!J33-'[1]cld_topo_canopy_sloped'!J33)/'[1]843'!J33</f>
        <v>0.7814078187959405</v>
      </c>
      <c r="K33" s="11">
        <f>('[1]843'!K33-'[1]cld_topo_canopy_sloped'!K33)/'[1]843'!K33</f>
        <v>0.7426123171817234</v>
      </c>
      <c r="L33" s="11">
        <f>('[1]843'!L33-'[1]cld_topo_canopy_sloped'!L33)/'[1]843'!L33</f>
        <v>0.7215564960477238</v>
      </c>
      <c r="M33" s="11">
        <f>('[1]843'!M33-'[1]cld_topo_canopy_sloped'!M33)/'[1]843'!M33</f>
        <v>0.7651042229374314</v>
      </c>
      <c r="N33" s="9"/>
    </row>
    <row r="34" spans="1:14" ht="11.25">
      <c r="A34" s="4" t="s">
        <v>34</v>
      </c>
      <c r="B34" s="11">
        <f>('[1]843'!B34-'[1]cld_topo_canopy_sloped'!B34)/'[1]843'!B34</f>
        <v>0.7684989699964629</v>
      </c>
      <c r="C34" s="11">
        <f>('[1]843'!C34-'[1]cld_topo_canopy_sloped'!C34)/'[1]843'!C34</f>
        <v>0.7872769358532143</v>
      </c>
      <c r="D34" s="11">
        <f>('[1]843'!D34-'[1]cld_topo_canopy_sloped'!D34)/'[1]843'!D34</f>
        <v>0.8397561217791677</v>
      </c>
      <c r="E34" s="11">
        <f>('[1]843'!E34-'[1]cld_topo_canopy_sloped'!E34)/'[1]843'!E34</f>
        <v>0.8594978199049839</v>
      </c>
      <c r="F34" s="11">
        <f>('[1]843'!F34-'[1]cld_topo_canopy_sloped'!F34)/'[1]843'!F34</f>
        <v>0.8675268469265286</v>
      </c>
      <c r="G34" s="11">
        <f>('[1]843'!G34-'[1]cld_topo_canopy_sloped'!G34)/'[1]843'!G34</f>
        <v>0.8543632664958565</v>
      </c>
      <c r="H34" s="11">
        <f>('[1]843'!H34-'[1]cld_topo_canopy_sloped'!H34)/'[1]843'!H34</f>
        <v>0.8557782746697208</v>
      </c>
      <c r="I34" s="11">
        <f>('[1]843'!I34-'[1]cld_topo_canopy_sloped'!I34)/'[1]843'!I34</f>
        <v>0.8744222418486081</v>
      </c>
      <c r="J34" s="11">
        <f>('[1]843'!J34-'[1]cld_topo_canopy_sloped'!J34)/'[1]843'!J34</f>
        <v>0.859839844552519</v>
      </c>
      <c r="K34" s="11">
        <f>('[1]843'!K34-'[1]cld_topo_canopy_sloped'!K34)/'[1]843'!K34</f>
        <v>0.8108394249050626</v>
      </c>
      <c r="L34" s="11">
        <f>('[1]843'!L34-'[1]cld_topo_canopy_sloped'!L34)/'[1]843'!L34</f>
        <v>0.7704548603259694</v>
      </c>
      <c r="M34" s="11">
        <f>('[1]843'!M34-'[1]cld_topo_canopy_sloped'!M34)/'[1]843'!M34</f>
        <v>0.7670300014478943</v>
      </c>
      <c r="N34" s="9"/>
    </row>
    <row r="35" spans="1:14" ht="11.25">
      <c r="A35" s="4" t="s">
        <v>35</v>
      </c>
      <c r="B35" s="11">
        <f>('[1]843'!B35-'[1]cld_topo_canopy_sloped'!B35)/'[1]843'!B35</f>
        <v>0.6961079547258934</v>
      </c>
      <c r="C35" s="11">
        <f>('[1]843'!C35-'[1]cld_topo_canopy_sloped'!C35)/'[1]843'!C35</f>
        <v>0.7397360307051518</v>
      </c>
      <c r="D35" s="11">
        <f>('[1]843'!D35-'[1]cld_topo_canopy_sloped'!D35)/'[1]843'!D35</f>
        <v>0.7562529209919804</v>
      </c>
      <c r="E35" s="11">
        <f>('[1]843'!E35-'[1]cld_topo_canopy_sloped'!E35)/'[1]843'!E35</f>
        <v>0.7319723779583649</v>
      </c>
      <c r="F35" s="11">
        <f>('[1]843'!F35-'[1]cld_topo_canopy_sloped'!F35)/'[1]843'!F35</f>
        <v>0.7709968778254462</v>
      </c>
      <c r="G35" s="11">
        <f>('[1]843'!G35-'[1]cld_topo_canopy_sloped'!G35)/'[1]843'!G35</f>
        <v>0.7891890124629047</v>
      </c>
      <c r="H35" s="11">
        <f>('[1]843'!H35-'[1]cld_topo_canopy_sloped'!H35)/'[1]843'!H35</f>
        <v>0.7929118121227516</v>
      </c>
      <c r="I35" s="11">
        <f>('[1]843'!I35-'[1]cld_topo_canopy_sloped'!I35)/'[1]843'!I35</f>
        <v>0.7827007647748003</v>
      </c>
      <c r="J35" s="11">
        <f>('[1]843'!J35-'[1]cld_topo_canopy_sloped'!J35)/'[1]843'!J35</f>
        <v>0.7318672139949214</v>
      </c>
      <c r="K35" s="11">
        <f>('[1]843'!K35-'[1]cld_topo_canopy_sloped'!K35)/'[1]843'!K35</f>
        <v>0.7677433010247762</v>
      </c>
      <c r="L35" s="11">
        <f>('[1]843'!L35-'[1]cld_topo_canopy_sloped'!L35)/'[1]843'!L35</f>
        <v>0.7031560179292459</v>
      </c>
      <c r="M35" s="11">
        <f>('[1]843'!M35-'[1]cld_topo_canopy_sloped'!M35)/'[1]843'!M35</f>
        <v>0.7014424476180249</v>
      </c>
      <c r="N35" s="9"/>
    </row>
    <row r="36" spans="1:14" ht="11.25">
      <c r="A36" s="4" t="s">
        <v>36</v>
      </c>
      <c r="B36" s="11">
        <f>('[1]843'!B36-'[1]cld_topo_canopy_sloped'!B36)/'[1]843'!B36</f>
        <v>0.6651072289727002</v>
      </c>
      <c r="C36" s="11">
        <f>('[1]843'!C36-'[1]cld_topo_canopy_sloped'!C36)/'[1]843'!C36</f>
        <v>0.7525829242093203</v>
      </c>
      <c r="D36" s="11">
        <f>('[1]843'!D36-'[1]cld_topo_canopy_sloped'!D36)/'[1]843'!D36</f>
        <v>0.7785356063249467</v>
      </c>
      <c r="E36" s="11">
        <f>('[1]843'!E36-'[1]cld_topo_canopy_sloped'!E36)/'[1]843'!E36</f>
        <v>0.7744340579846645</v>
      </c>
      <c r="F36" s="11">
        <f>('[1]843'!F36-'[1]cld_topo_canopy_sloped'!F36)/'[1]843'!F36</f>
        <v>0.7429304633764182</v>
      </c>
      <c r="G36" s="11">
        <f>('[1]843'!G36-'[1]cld_topo_canopy_sloped'!G36)/'[1]843'!G36</f>
        <v>0.7650688362893563</v>
      </c>
      <c r="H36" s="11">
        <f>('[1]843'!H36-'[1]cld_topo_canopy_sloped'!H36)/'[1]843'!H36</f>
        <v>0.7682425473715222</v>
      </c>
      <c r="I36" s="11">
        <f>('[1]843'!I36-'[1]cld_topo_canopy_sloped'!I36)/'[1]843'!I36</f>
        <v>0.7520786718333886</v>
      </c>
      <c r="J36" s="11">
        <f>('[1]843'!J36-'[1]cld_topo_canopy_sloped'!J36)/'[1]843'!J36</f>
        <v>0.7820852518696585</v>
      </c>
      <c r="K36" s="11">
        <f>('[1]843'!K36-'[1]cld_topo_canopy_sloped'!K36)/'[1]843'!K36</f>
        <v>0.7744154803886822</v>
      </c>
      <c r="L36" s="11">
        <f>('[1]843'!L36-'[1]cld_topo_canopy_sloped'!L36)/'[1]843'!L36</f>
        <v>0.7318429309325114</v>
      </c>
      <c r="M36" s="11">
        <f>('[1]843'!M36-'[1]cld_topo_canopy_sloped'!M36)/'[1]843'!M36</f>
        <v>0.6683971394635042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tmax'!B4+4.4781*'843_site norm radn diffs'!B4</f>
        <v>6.134305004705902</v>
      </c>
      <c r="C4" s="12">
        <f>'30 yr tmax'!C4+4.9981*'843_site norm radn diffs'!C4</f>
        <v>8.729498145278257</v>
      </c>
      <c r="D4" s="12">
        <f>'30 yr tmax'!D4+5.0642*'843_site norm radn diffs'!D4</f>
        <v>12.34169548638009</v>
      </c>
      <c r="E4" s="12">
        <f>'30 yr tmax'!E4+5.5361*'843_site norm radn diffs'!E4</f>
        <v>16.20003241210819</v>
      </c>
      <c r="F4" s="12">
        <f>'30 yr tmax'!F4+4.7668*'843_site norm radn diffs'!F4</f>
        <v>20.065081357369404</v>
      </c>
      <c r="G4" s="12">
        <f>'30 yr tmax'!G4+5.377*'843_site norm radn diffs'!G4</f>
        <v>24.117669081149504</v>
      </c>
      <c r="H4" s="12">
        <f>'30 yr tmax'!H4+5.1011*'843_site norm radn diffs'!H4</f>
        <v>28.642967094794848</v>
      </c>
      <c r="I4" s="12">
        <f>'30 yr tmax'!I4+5.5492*'843_site norm radn diffs'!I4</f>
        <v>28.88750371817643</v>
      </c>
      <c r="J4" s="12">
        <f>'30 yr tmax'!J4+5.711*'843_site norm radn diffs'!J4</f>
        <v>25.653662759808984</v>
      </c>
      <c r="K4" s="12">
        <f>'30 yr tmax'!K4+5.0705*'843_site norm radn diffs'!K4</f>
        <v>17.72257221702541</v>
      </c>
      <c r="L4" s="12">
        <f>'30 yr tmax'!L4+3.5538*'843_site norm radn diffs'!L4</f>
        <v>8.829232701478524</v>
      </c>
      <c r="M4" s="12">
        <f>'30 yr tmax'!M4+4.6662*'843_site norm radn diffs'!M4</f>
        <v>5.365992475217786</v>
      </c>
      <c r="N4" s="9"/>
    </row>
    <row r="5" spans="1:14" ht="11.25">
      <c r="A5" s="4" t="s">
        <v>5</v>
      </c>
      <c r="B5" s="12">
        <f>'30 yr tmax'!B5+4.4781*'843_site norm radn diffs'!B5</f>
        <v>6.697680227003325</v>
      </c>
      <c r="C5" s="12">
        <f>'30 yr tmax'!C5+4.9981*'843_site norm radn diffs'!C5</f>
        <v>8.899419956498004</v>
      </c>
      <c r="D5" s="12">
        <f>'30 yr tmax'!D5+5.0642*'843_site norm radn diffs'!D5</f>
        <v>11.855161636673815</v>
      </c>
      <c r="E5" s="12">
        <f>'30 yr tmax'!E5+5.5361*'843_site norm radn diffs'!E5</f>
        <v>16.715768938642213</v>
      </c>
      <c r="F5" s="12">
        <f>'30 yr tmax'!F5+4.7668*'843_site norm radn diffs'!F5</f>
        <v>21.350928296579067</v>
      </c>
      <c r="G5" s="12">
        <f>'30 yr tmax'!G5+5.377*'843_site norm radn diffs'!G5</f>
        <v>26.2649888582598</v>
      </c>
      <c r="H5" s="12">
        <f>'30 yr tmax'!H5+5.1011*'843_site norm radn diffs'!H5</f>
        <v>31.027279102651814</v>
      </c>
      <c r="I5" s="12">
        <f>'30 yr tmax'!I5+5.5492*'843_site norm radn diffs'!I5</f>
        <v>30.15770935736925</v>
      </c>
      <c r="J5" s="12">
        <f>'30 yr tmax'!J5+5.711*'843_site norm radn diffs'!J5</f>
        <v>23.731391274178954</v>
      </c>
      <c r="K5" s="12">
        <f>'30 yr tmax'!K5+5.0705*'843_site norm radn diffs'!K5</f>
        <v>16.537183597961636</v>
      </c>
      <c r="L5" s="12">
        <f>'30 yr tmax'!L5+3.5538*'843_site norm radn diffs'!L5</f>
        <v>8.987883912909044</v>
      </c>
      <c r="M5" s="12">
        <f>'30 yr tmax'!M5+4.6662*'843_site norm radn diffs'!M5</f>
        <v>6.553961972666519</v>
      </c>
      <c r="N5" s="9"/>
    </row>
    <row r="6" spans="1:14" ht="11.25">
      <c r="A6" s="4" t="s">
        <v>6</v>
      </c>
      <c r="B6" s="12">
        <f>'30 yr tmax'!B6+4.4781*'843_site norm radn diffs'!B6</f>
        <v>8.533215254511799</v>
      </c>
      <c r="C6" s="12">
        <f>'30 yr tmax'!C6+4.9981*'843_site norm radn diffs'!C6</f>
        <v>9.87857437131079</v>
      </c>
      <c r="D6" s="12">
        <f>'30 yr tmax'!D6+5.0642*'843_site norm radn diffs'!D6</f>
        <v>11.842656574410132</v>
      </c>
      <c r="E6" s="12">
        <f>'30 yr tmax'!E6+5.5361*'843_site norm radn diffs'!E6</f>
        <v>14.878566904013635</v>
      </c>
      <c r="F6" s="12">
        <f>'30 yr tmax'!F6+4.7668*'843_site norm radn diffs'!F6</f>
        <v>18.087768480585616</v>
      </c>
      <c r="G6" s="12">
        <f>'30 yr tmax'!G6+5.377*'843_site norm radn diffs'!G6</f>
        <v>22.621833422114584</v>
      </c>
      <c r="H6" s="12">
        <f>'30 yr tmax'!H6+5.1011*'843_site norm radn diffs'!H6</f>
        <v>26.6114252377216</v>
      </c>
      <c r="I6" s="12">
        <f>'30 yr tmax'!I6+5.5492*'843_site norm radn diffs'!I6</f>
        <v>27.6234612718878</v>
      </c>
      <c r="J6" s="12">
        <f>'30 yr tmax'!J6+5.711*'843_site norm radn diffs'!J6</f>
        <v>23.661302165803928</v>
      </c>
      <c r="K6" s="12">
        <f>'30 yr tmax'!K6+5.0705*'843_site norm radn diffs'!K6</f>
        <v>18.22389556933266</v>
      </c>
      <c r="L6" s="12">
        <f>'30 yr tmax'!L6+3.5538*'843_site norm radn diffs'!L6</f>
        <v>9.184650262688908</v>
      </c>
      <c r="M6" s="12">
        <f>'30 yr tmax'!M6+4.6662*'843_site norm radn diffs'!M6</f>
        <v>7.882654192731689</v>
      </c>
      <c r="N6" s="9"/>
    </row>
    <row r="7" spans="1:14" ht="11.25">
      <c r="A7" s="4" t="s">
        <v>7</v>
      </c>
      <c r="B7" s="12">
        <f>'30 yr tmax'!B7+4.4781*'843_site norm radn diffs'!B7</f>
        <v>5.607125182346794</v>
      </c>
      <c r="C7" s="12">
        <f>'30 yr tmax'!C7+4.9981*'843_site norm radn diffs'!C7</f>
        <v>6.535426461205027</v>
      </c>
      <c r="D7" s="12">
        <f>'30 yr tmax'!D7+5.0642*'843_site norm radn diffs'!D7</f>
        <v>7.888373485520019</v>
      </c>
      <c r="E7" s="12">
        <f>'30 yr tmax'!E7+5.5361*'843_site norm radn diffs'!E7</f>
        <v>10.600275115722201</v>
      </c>
      <c r="F7" s="12">
        <f>'30 yr tmax'!F7+4.7668*'843_site norm radn diffs'!F7</f>
        <v>13.946340287233154</v>
      </c>
      <c r="G7" s="12">
        <f>'30 yr tmax'!G7+5.377*'843_site norm radn diffs'!G7</f>
        <v>18.983806669521897</v>
      </c>
      <c r="H7" s="12">
        <f>'30 yr tmax'!H7+5.1011*'843_site norm radn diffs'!H7</f>
        <v>23.86773930329945</v>
      </c>
      <c r="I7" s="12">
        <f>'30 yr tmax'!I7+5.5492*'843_site norm radn diffs'!I7</f>
        <v>24.405926161446377</v>
      </c>
      <c r="J7" s="12">
        <f>'30 yr tmax'!J7+5.711*'843_site norm radn diffs'!J7</f>
        <v>21.082203125013457</v>
      </c>
      <c r="K7" s="12">
        <f>'30 yr tmax'!K7+5.0705*'843_site norm radn diffs'!K7</f>
        <v>14.533611647936887</v>
      </c>
      <c r="L7" s="12">
        <f>'30 yr tmax'!L7+3.5538*'843_site norm radn diffs'!L7</f>
        <v>6.415861386591056</v>
      </c>
      <c r="M7" s="12">
        <f>'30 yr tmax'!M7+4.6662*'843_site norm radn diffs'!M7</f>
        <v>5.552141738652317</v>
      </c>
      <c r="N7" s="9"/>
    </row>
    <row r="8" spans="1:14" ht="11.25">
      <c r="A8" s="4" t="s">
        <v>8</v>
      </c>
      <c r="B8" s="12">
        <f>'30 yr tmax'!B8+4.4781*'843_site norm radn diffs'!B8</f>
        <v>5.212062310260733</v>
      </c>
      <c r="C8" s="12">
        <f>'30 yr tmax'!C8+4.9981*'843_site norm radn diffs'!C8</f>
        <v>6.6502757497803415</v>
      </c>
      <c r="D8" s="12">
        <f>'30 yr tmax'!D8+5.0642*'843_site norm radn diffs'!D8</f>
        <v>7.251751323578167</v>
      </c>
      <c r="E8" s="12">
        <f>'30 yr tmax'!E8+5.5361*'843_site norm radn diffs'!E8</f>
        <v>10.583829214912177</v>
      </c>
      <c r="F8" s="12">
        <f>'30 yr tmax'!F8+4.7668*'843_site norm radn diffs'!F8</f>
        <v>12.622253366632659</v>
      </c>
      <c r="G8" s="12">
        <f>'30 yr tmax'!G8+5.377*'843_site norm radn diffs'!G8</f>
        <v>18.317070223393703</v>
      </c>
      <c r="H8" s="12">
        <f>'30 yr tmax'!H8+5.1011*'843_site norm radn diffs'!H8</f>
        <v>22.073231273101957</v>
      </c>
      <c r="I8" s="12">
        <f>'30 yr tmax'!I8+5.5492*'843_site norm radn diffs'!I8</f>
        <v>22.864245913110416</v>
      </c>
      <c r="J8" s="12">
        <f>'30 yr tmax'!J8+5.711*'843_site norm radn diffs'!J8</f>
        <v>19.359097779641033</v>
      </c>
      <c r="K8" s="12">
        <f>'30 yr tmax'!K8+5.0705*'843_site norm radn diffs'!K8</f>
        <v>13.307231701603833</v>
      </c>
      <c r="L8" s="12">
        <f>'30 yr tmax'!L8+3.5538*'843_site norm radn diffs'!L8</f>
        <v>5.9914233394634</v>
      </c>
      <c r="M8" s="12">
        <f>'30 yr tmax'!M8+4.6662*'843_site norm radn diffs'!M8</f>
        <v>5.279170069031502</v>
      </c>
      <c r="N8" s="9"/>
    </row>
    <row r="9" spans="1:14" ht="11.25">
      <c r="A9" s="4" t="s">
        <v>9</v>
      </c>
      <c r="B9" s="12">
        <f>'30 yr tmax'!B9+4.4781*'843_site norm radn diffs'!B9</f>
        <v>6.339968803611914</v>
      </c>
      <c r="C9" s="12">
        <f>'30 yr tmax'!C9+4.9981*'843_site norm radn diffs'!C9</f>
        <v>8.259185090415167</v>
      </c>
      <c r="D9" s="12">
        <f>'30 yr tmax'!D9+5.0642*'843_site norm radn diffs'!D9</f>
        <v>10.468270197339141</v>
      </c>
      <c r="E9" s="12">
        <f>'30 yr tmax'!E9+5.5361*'843_site norm radn diffs'!E9</f>
        <v>13.363990222482057</v>
      </c>
      <c r="F9" s="12">
        <f>'30 yr tmax'!F9+4.7668*'843_site norm radn diffs'!F9</f>
        <v>17.237940678156413</v>
      </c>
      <c r="G9" s="12">
        <f>'30 yr tmax'!G9+5.377*'843_site norm radn diffs'!G9</f>
        <v>21.63447774708687</v>
      </c>
      <c r="H9" s="12">
        <f>'30 yr tmax'!H9+5.1011*'843_site norm radn diffs'!H9</f>
        <v>26.47857345131222</v>
      </c>
      <c r="I9" s="12">
        <f>'30 yr tmax'!I9+5.5492*'843_site norm radn diffs'!I9</f>
        <v>26.30502108191427</v>
      </c>
      <c r="J9" s="12">
        <f>'30 yr tmax'!J9+5.711*'843_site norm radn diffs'!J9</f>
        <v>22.977406136451144</v>
      </c>
      <c r="K9" s="12">
        <f>'30 yr tmax'!K9+5.0705*'843_site norm radn diffs'!K9</f>
        <v>16.4753985716482</v>
      </c>
      <c r="L9" s="12">
        <f>'30 yr tmax'!L9+3.5538*'843_site norm radn diffs'!L9</f>
        <v>8.464350393452566</v>
      </c>
      <c r="M9" s="12">
        <f>'30 yr tmax'!M9+4.6662*'843_site norm radn diffs'!M9</f>
        <v>6.324881441761583</v>
      </c>
      <c r="N9" s="9"/>
    </row>
    <row r="10" spans="1:14" ht="11.25">
      <c r="A10" s="4" t="s">
        <v>10</v>
      </c>
      <c r="B10" s="12">
        <f>'30 yr tmax'!B10+4.4781*'843_site norm radn diffs'!B10</f>
        <v>9.585123158989319</v>
      </c>
      <c r="C10" s="12">
        <f>'30 yr tmax'!C10+4.9981*'843_site norm radn diffs'!C10</f>
        <v>12.340946290795872</v>
      </c>
      <c r="D10" s="12">
        <f>'30 yr tmax'!D10+5.0642*'843_site norm radn diffs'!D10</f>
        <v>14.634265050316465</v>
      </c>
      <c r="E10" s="12">
        <f>'30 yr tmax'!E10+5.5361*'843_site norm radn diffs'!E10</f>
        <v>18.00824519477784</v>
      </c>
      <c r="F10" s="12">
        <f>'30 yr tmax'!F10+4.7668*'843_site norm radn diffs'!F10</f>
        <v>21.3724531706223</v>
      </c>
      <c r="G10" s="12">
        <f>'30 yr tmax'!G10+5.377*'843_site norm radn diffs'!G10</f>
        <v>25.435310650013662</v>
      </c>
      <c r="H10" s="12">
        <f>'30 yr tmax'!H10+5.1011*'843_site norm radn diffs'!H10</f>
        <v>29.493773507807738</v>
      </c>
      <c r="I10" s="12">
        <f>'30 yr tmax'!I10+5.5492*'843_site norm radn diffs'!I10</f>
        <v>30.48024563749702</v>
      </c>
      <c r="J10" s="12">
        <f>'30 yr tmax'!J10+5.711*'843_site norm radn diffs'!J10</f>
        <v>28.299747394539345</v>
      </c>
      <c r="K10" s="12">
        <f>'30 yr tmax'!K10+5.0705*'843_site norm radn diffs'!K10</f>
        <v>21.134233770858593</v>
      </c>
      <c r="L10" s="12">
        <f>'30 yr tmax'!L10+3.5538*'843_site norm radn diffs'!L10</f>
        <v>10.914501978024965</v>
      </c>
      <c r="M10" s="12">
        <f>'30 yr tmax'!M10+4.6662*'843_site norm radn diffs'!M10</f>
        <v>9.103187067246001</v>
      </c>
      <c r="N10" s="9"/>
    </row>
    <row r="11" spans="1:14" ht="11.25">
      <c r="A11" s="4" t="s">
        <v>11</v>
      </c>
      <c r="B11" s="12">
        <f>'30 yr tmax'!B11+4.4781*'843_site norm radn diffs'!B11</f>
        <v>7.830652736491887</v>
      </c>
      <c r="C11" s="12">
        <f>'30 yr tmax'!C11+4.9981*'843_site norm radn diffs'!C11</f>
        <v>10.399066799178648</v>
      </c>
      <c r="D11" s="12">
        <f>'30 yr tmax'!D11+5.0642*'843_site norm radn diffs'!D11</f>
        <v>13.681523791720885</v>
      </c>
      <c r="E11" s="12">
        <f>'30 yr tmax'!E11+5.5361*'843_site norm radn diffs'!E11</f>
        <v>17.364203874653146</v>
      </c>
      <c r="F11" s="12">
        <f>'30 yr tmax'!F11+4.7668*'843_site norm radn diffs'!F11</f>
        <v>21.0717433246879</v>
      </c>
      <c r="G11" s="12">
        <f>'30 yr tmax'!G11+5.377*'843_site norm radn diffs'!G11</f>
        <v>25.462675432986266</v>
      </c>
      <c r="H11" s="12">
        <f>'30 yr tmax'!H11+5.1011*'843_site norm radn diffs'!H11</f>
        <v>30.05485969135714</v>
      </c>
      <c r="I11" s="12">
        <f>'30 yr tmax'!I11+5.5492*'843_site norm radn diffs'!I11</f>
        <v>30.33351098388225</v>
      </c>
      <c r="J11" s="12">
        <f>'30 yr tmax'!J11+5.711*'843_site norm radn diffs'!J11</f>
        <v>26.74003679717201</v>
      </c>
      <c r="K11" s="12">
        <f>'30 yr tmax'!K11+5.0705*'843_site norm radn diffs'!K11</f>
        <v>18.915748641132737</v>
      </c>
      <c r="L11" s="12">
        <f>'30 yr tmax'!L11+3.5538*'843_site norm radn diffs'!L11</f>
        <v>9.992063541001473</v>
      </c>
      <c r="M11" s="12">
        <f>'30 yr tmax'!M11+4.6662*'843_site norm radn diffs'!M11</f>
        <v>7.701781013283394</v>
      </c>
      <c r="N11" s="9"/>
    </row>
    <row r="12" spans="1:14" ht="11.25">
      <c r="A12" s="4" t="s">
        <v>12</v>
      </c>
      <c r="B12" s="12">
        <f>'30 yr tmax'!B12+4.4781*'843_site norm radn diffs'!B12</f>
        <v>6.941154252514986</v>
      </c>
      <c r="C12" s="12">
        <f>'30 yr tmax'!C12+4.9981*'843_site norm radn diffs'!C12</f>
        <v>9.255686083047937</v>
      </c>
      <c r="D12" s="12">
        <f>'30 yr tmax'!D12+5.0642*'843_site norm radn diffs'!D12</f>
        <v>10.27974185791879</v>
      </c>
      <c r="E12" s="12">
        <f>'30 yr tmax'!E12+5.5361*'843_site norm radn diffs'!E12</f>
        <v>13.75904166970524</v>
      </c>
      <c r="F12" s="12">
        <f>'30 yr tmax'!F12+4.7668*'843_site norm radn diffs'!F12</f>
        <v>18.46383926272586</v>
      </c>
      <c r="G12" s="12">
        <f>'30 yr tmax'!G12+5.377*'843_site norm radn diffs'!G12</f>
        <v>23.33833533674754</v>
      </c>
      <c r="H12" s="12">
        <f>'30 yr tmax'!H12+5.1011*'843_site norm radn diffs'!H12</f>
        <v>27.773026488152084</v>
      </c>
      <c r="I12" s="12">
        <f>'30 yr tmax'!I12+5.5492*'843_site norm radn diffs'!I12</f>
        <v>28.346515995837983</v>
      </c>
      <c r="J12" s="12">
        <f>'30 yr tmax'!J12+5.711*'843_site norm radn diffs'!J12</f>
        <v>24.377947848294667</v>
      </c>
      <c r="K12" s="12">
        <f>'30 yr tmax'!K12+5.0705*'843_site norm radn diffs'!K12</f>
        <v>16.99686925074201</v>
      </c>
      <c r="L12" s="12">
        <f>'30 yr tmax'!L12+3.5538*'843_site norm radn diffs'!L12</f>
        <v>8.616607410275941</v>
      </c>
      <c r="M12" s="12">
        <f>'30 yr tmax'!M12+4.6662*'843_site norm radn diffs'!M12</f>
        <v>7.037067348611773</v>
      </c>
      <c r="N12" s="9"/>
    </row>
    <row r="13" spans="1:14" ht="11.25">
      <c r="A13" s="4" t="s">
        <v>13</v>
      </c>
      <c r="B13" s="12">
        <f>'30 yr tmax'!B13+4.4781*'843_site norm radn diffs'!B13</f>
        <v>5.5882756270995895</v>
      </c>
      <c r="C13" s="12">
        <f>'30 yr tmax'!C13+4.9981*'843_site norm radn diffs'!C13</f>
        <v>6.606729009054611</v>
      </c>
      <c r="D13" s="12">
        <f>'30 yr tmax'!D13+5.0642*'843_site norm radn diffs'!D13</f>
        <v>7.776553651864283</v>
      </c>
      <c r="E13" s="12">
        <f>'30 yr tmax'!E13+5.5361*'843_site norm radn diffs'!E13</f>
        <v>10.576397825772965</v>
      </c>
      <c r="F13" s="12">
        <f>'30 yr tmax'!F13+4.7668*'843_site norm radn diffs'!F13</f>
        <v>13.616096379169896</v>
      </c>
      <c r="G13" s="12">
        <f>'30 yr tmax'!G13+5.377*'843_site norm radn diffs'!G13</f>
        <v>18.956791289498952</v>
      </c>
      <c r="H13" s="12">
        <f>'30 yr tmax'!H13+5.1011*'843_site norm radn diffs'!H13</f>
        <v>23.49118728116421</v>
      </c>
      <c r="I13" s="12">
        <f>'30 yr tmax'!I13+5.5492*'843_site norm radn diffs'!I13</f>
        <v>24.013984000723198</v>
      </c>
      <c r="J13" s="12">
        <f>'30 yr tmax'!J13+5.711*'843_site norm radn diffs'!J13</f>
        <v>20.633041663365276</v>
      </c>
      <c r="K13" s="12">
        <f>'30 yr tmax'!K13+5.0705*'843_site norm radn diffs'!K13</f>
        <v>14.219764849612877</v>
      </c>
      <c r="L13" s="12">
        <f>'30 yr tmax'!L13+3.5538*'843_site norm radn diffs'!L13</f>
        <v>6.404599621103592</v>
      </c>
      <c r="M13" s="12">
        <f>'30 yr tmax'!M13+4.6662*'843_site norm radn diffs'!M13</f>
        <v>5.484640557473053</v>
      </c>
      <c r="N13" s="9"/>
    </row>
    <row r="14" spans="1:14" ht="11.25">
      <c r="A14" s="4" t="s">
        <v>14</v>
      </c>
      <c r="B14" s="12">
        <f>'30 yr tmax'!B14+4.4781*'843_site norm radn diffs'!B14</f>
        <v>6.715728784462611</v>
      </c>
      <c r="C14" s="12">
        <f>'30 yr tmax'!C14+4.9981*'843_site norm radn diffs'!C14</f>
        <v>9.082018696903642</v>
      </c>
      <c r="D14" s="12">
        <f>'30 yr tmax'!D14+5.0642*'843_site norm radn diffs'!D14</f>
        <v>10.724445834125277</v>
      </c>
      <c r="E14" s="12">
        <f>'30 yr tmax'!E14+5.5361*'843_site norm radn diffs'!E14</f>
        <v>13.904793827547898</v>
      </c>
      <c r="F14" s="12">
        <f>'30 yr tmax'!F14+4.7668*'843_site norm radn diffs'!F14</f>
        <v>17.23273160547985</v>
      </c>
      <c r="G14" s="12">
        <f>'30 yr tmax'!G14+5.377*'843_site norm radn diffs'!G14</f>
        <v>21.887596677846382</v>
      </c>
      <c r="H14" s="12">
        <f>'30 yr tmax'!H14+5.1011*'843_site norm radn diffs'!H14</f>
        <v>26.13804880775043</v>
      </c>
      <c r="I14" s="12">
        <f>'30 yr tmax'!I14+5.5492*'843_site norm radn diffs'!I14</f>
        <v>26.20740122380614</v>
      </c>
      <c r="J14" s="12">
        <f>'30 yr tmax'!J14+5.711*'843_site norm radn diffs'!J14</f>
        <v>22.87417209451505</v>
      </c>
      <c r="K14" s="12">
        <f>'30 yr tmax'!K14+5.0705*'843_site norm radn diffs'!K14</f>
        <v>17.0072431751425</v>
      </c>
      <c r="L14" s="12">
        <f>'30 yr tmax'!L14+3.5538*'843_site norm radn diffs'!L14</f>
        <v>8.587425817952552</v>
      </c>
      <c r="M14" s="12">
        <f>'30 yr tmax'!M14+4.6662*'843_site norm radn diffs'!M14</f>
        <v>6.738393169636865</v>
      </c>
      <c r="N14" s="9"/>
    </row>
    <row r="15" spans="1:14" ht="11.25">
      <c r="A15" s="4" t="s">
        <v>15</v>
      </c>
      <c r="B15" s="12">
        <f>'30 yr tmax'!B15+4.4781*'843_site norm radn diffs'!B15</f>
        <v>7.650739739036661</v>
      </c>
      <c r="C15" s="12">
        <f>'30 yr tmax'!C15+4.9981*'843_site norm radn diffs'!C15</f>
        <v>10.3613260740348</v>
      </c>
      <c r="D15" s="12">
        <f>'30 yr tmax'!D15+5.0642*'843_site norm radn diffs'!D15</f>
        <v>12.853747896629748</v>
      </c>
      <c r="E15" s="12">
        <f>'30 yr tmax'!E15+5.5361*'843_site norm radn diffs'!E15</f>
        <v>16.46366835236485</v>
      </c>
      <c r="F15" s="12">
        <f>'30 yr tmax'!F15+4.7668*'843_site norm radn diffs'!F15</f>
        <v>20.197115656849437</v>
      </c>
      <c r="G15" s="12">
        <f>'30 yr tmax'!G15+5.377*'843_site norm radn diffs'!G15</f>
        <v>24.651440197248064</v>
      </c>
      <c r="H15" s="12">
        <f>'30 yr tmax'!H15+5.1011*'843_site norm radn diffs'!H15</f>
        <v>28.935218847044958</v>
      </c>
      <c r="I15" s="12">
        <f>'30 yr tmax'!I15+5.5492*'843_site norm radn diffs'!I15</f>
        <v>29.08211681333957</v>
      </c>
      <c r="J15" s="12">
        <f>'30 yr tmax'!J15+5.711*'843_site norm radn diffs'!J15</f>
        <v>25.215908369536677</v>
      </c>
      <c r="K15" s="12">
        <f>'30 yr tmax'!K15+5.0705*'843_site norm radn diffs'!K15</f>
        <v>18.23880128872616</v>
      </c>
      <c r="L15" s="12">
        <f>'30 yr tmax'!L15+3.5538*'843_site norm radn diffs'!L15</f>
        <v>9.558720759048297</v>
      </c>
      <c r="M15" s="12">
        <f>'30 yr tmax'!M15+4.6662*'843_site norm radn diffs'!M15</f>
        <v>7.66615159469189</v>
      </c>
      <c r="N15" s="9"/>
    </row>
    <row r="16" spans="1:14" ht="11.25">
      <c r="A16" s="4" t="s">
        <v>16</v>
      </c>
      <c r="B16" s="12">
        <f>'30 yr tmax'!B16+4.4781*'843_site norm radn diffs'!B16</f>
        <v>8.652500628023457</v>
      </c>
      <c r="C16" s="12">
        <f>'30 yr tmax'!C16+4.9981*'843_site norm radn diffs'!C16</f>
        <v>11.154488626716784</v>
      </c>
      <c r="D16" s="12">
        <f>'30 yr tmax'!D16+5.0642*'843_site norm radn diffs'!D16</f>
        <v>13.338146056029483</v>
      </c>
      <c r="E16" s="12">
        <f>'30 yr tmax'!E16+5.5361*'843_site norm radn diffs'!E16</f>
        <v>16.83127045624342</v>
      </c>
      <c r="F16" s="12">
        <f>'30 yr tmax'!F16+4.7668*'843_site norm radn diffs'!F16</f>
        <v>20.512358200976813</v>
      </c>
      <c r="G16" s="12">
        <f>'30 yr tmax'!G16+5.377*'843_site norm radn diffs'!G16</f>
        <v>25.007860154354436</v>
      </c>
      <c r="H16" s="12">
        <f>'30 yr tmax'!H16+5.1011*'843_site norm radn diffs'!H16</f>
        <v>29.686680386715757</v>
      </c>
      <c r="I16" s="12">
        <f>'30 yr tmax'!I16+5.5492*'843_site norm radn diffs'!I16</f>
        <v>29.927917815864845</v>
      </c>
      <c r="J16" s="12">
        <f>'30 yr tmax'!J16+5.711*'843_site norm radn diffs'!J16</f>
        <v>26.557008138329337</v>
      </c>
      <c r="K16" s="12">
        <f>'30 yr tmax'!K16+5.0705*'843_site norm radn diffs'!K16</f>
        <v>19.82805127171</v>
      </c>
      <c r="L16" s="12">
        <f>'30 yr tmax'!L16+3.5538*'843_site norm radn diffs'!L16</f>
        <v>10.277002874696601</v>
      </c>
      <c r="M16" s="12">
        <f>'30 yr tmax'!M16+4.6662*'843_site norm radn diffs'!M16</f>
        <v>8.268272135376879</v>
      </c>
      <c r="N16" s="9"/>
    </row>
    <row r="17" spans="1:14" ht="11.25">
      <c r="A17" s="4" t="s">
        <v>17</v>
      </c>
      <c r="B17" s="12">
        <f>'30 yr tmax'!B17+4.4781*'843_site norm radn diffs'!B17</f>
        <v>5.788286111582233</v>
      </c>
      <c r="C17" s="12">
        <f>'30 yr tmax'!C17+4.9981*'843_site norm radn diffs'!C17</f>
        <v>7.155567330952536</v>
      </c>
      <c r="D17" s="12">
        <f>'30 yr tmax'!D17+5.0642*'843_site norm radn diffs'!D17</f>
        <v>8.734237131991158</v>
      </c>
      <c r="E17" s="12">
        <f>'30 yr tmax'!E17+5.5361*'843_site norm radn diffs'!E17</f>
        <v>11.930928855850212</v>
      </c>
      <c r="F17" s="12">
        <f>'30 yr tmax'!F17+4.7668*'843_site norm radn diffs'!F17</f>
        <v>16.899144473638554</v>
      </c>
      <c r="G17" s="12">
        <f>'30 yr tmax'!G17+5.377*'843_site norm radn diffs'!G17</f>
        <v>22.10760292530136</v>
      </c>
      <c r="H17" s="12">
        <f>'30 yr tmax'!H17+5.1011*'843_site norm radn diffs'!H17</f>
        <v>27.006905604491113</v>
      </c>
      <c r="I17" s="12">
        <f>'30 yr tmax'!I17+5.5492*'843_site norm radn diffs'!I17</f>
        <v>26.265586337822285</v>
      </c>
      <c r="J17" s="12">
        <f>'30 yr tmax'!J17+5.711*'843_site norm radn diffs'!J17</f>
        <v>21.485028241960144</v>
      </c>
      <c r="K17" s="12">
        <f>'30 yr tmax'!K17+5.0705*'843_site norm radn diffs'!K17</f>
        <v>15.262320508187607</v>
      </c>
      <c r="L17" s="12">
        <f>'30 yr tmax'!L17+3.5538*'843_site norm radn diffs'!L17</f>
        <v>7.26590874183532</v>
      </c>
      <c r="M17" s="12">
        <f>'30 yr tmax'!M17+4.6662*'843_site norm radn diffs'!M17</f>
        <v>5.70168469416685</v>
      </c>
      <c r="N17" s="9"/>
    </row>
    <row r="18" spans="1:14" ht="11.25">
      <c r="A18" s="4" t="s">
        <v>18</v>
      </c>
      <c r="B18" s="12">
        <f>'30 yr tmax'!B18+4.4781*'843_site norm radn diffs'!B18</f>
        <v>7.752847708423795</v>
      </c>
      <c r="C18" s="12">
        <f>'30 yr tmax'!C18+4.9981*'843_site norm radn diffs'!C18</f>
        <v>9.47854604581175</v>
      </c>
      <c r="D18" s="12">
        <f>'30 yr tmax'!D18+5.0642*'843_site norm radn diffs'!D18</f>
        <v>10.797641454581408</v>
      </c>
      <c r="E18" s="12">
        <f>'30 yr tmax'!E18+5.5361*'843_site norm radn diffs'!E18</f>
        <v>14.012908555072217</v>
      </c>
      <c r="F18" s="12">
        <f>'30 yr tmax'!F18+4.7668*'843_site norm radn diffs'!F18</f>
        <v>17.523557277140217</v>
      </c>
      <c r="G18" s="12">
        <f>'30 yr tmax'!G18+5.377*'843_site norm radn diffs'!G18</f>
        <v>22.325050892793353</v>
      </c>
      <c r="H18" s="12">
        <f>'30 yr tmax'!H18+5.1011*'843_site norm radn diffs'!H18</f>
        <v>26.60642761396251</v>
      </c>
      <c r="I18" s="12">
        <f>'30 yr tmax'!I18+5.5492*'843_site norm radn diffs'!I18</f>
        <v>26.72487641548031</v>
      </c>
      <c r="J18" s="12">
        <f>'30 yr tmax'!J18+5.711*'843_site norm radn diffs'!J18</f>
        <v>23.25369195362726</v>
      </c>
      <c r="K18" s="12">
        <f>'30 yr tmax'!K18+5.0705*'843_site norm radn diffs'!K18</f>
        <v>16.685987948397212</v>
      </c>
      <c r="L18" s="12">
        <f>'30 yr tmax'!L18+3.5538*'843_site norm radn diffs'!L18</f>
        <v>8.933670592839546</v>
      </c>
      <c r="M18" s="12">
        <f>'30 yr tmax'!M18+4.6662*'843_site norm radn diffs'!M18</f>
        <v>7.8024476404427885</v>
      </c>
      <c r="N18" s="9"/>
    </row>
    <row r="19" spans="1:14" ht="11.25">
      <c r="A19" s="4" t="s">
        <v>19</v>
      </c>
      <c r="B19" s="12">
        <f>'30 yr tmax'!B19+4.4781*'843_site norm radn diffs'!B19</f>
        <v>8.065174662701898</v>
      </c>
      <c r="C19" s="12">
        <f>'30 yr tmax'!C19+4.9981*'843_site norm radn diffs'!C19</f>
        <v>10.783999452349324</v>
      </c>
      <c r="D19" s="12">
        <f>'30 yr tmax'!D19+5.0642*'843_site norm radn diffs'!D19</f>
        <v>12.625507496167728</v>
      </c>
      <c r="E19" s="12">
        <f>'30 yr tmax'!E19+5.5361*'843_site norm radn diffs'!E19</f>
        <v>16.15026072291323</v>
      </c>
      <c r="F19" s="12">
        <f>'30 yr tmax'!F19+4.7668*'843_site norm radn diffs'!F19</f>
        <v>19.96483755748892</v>
      </c>
      <c r="G19" s="12">
        <f>'30 yr tmax'!G19+5.377*'843_site norm radn diffs'!G19</f>
        <v>24.37272917510967</v>
      </c>
      <c r="H19" s="12">
        <f>'30 yr tmax'!H19+5.1011*'843_site norm radn diffs'!H19</f>
        <v>28.503149047805294</v>
      </c>
      <c r="I19" s="12">
        <f>'30 yr tmax'!I19+5.5492*'843_site norm radn diffs'!I19</f>
        <v>28.937350444728118</v>
      </c>
      <c r="J19" s="12">
        <f>'30 yr tmax'!J19+5.711*'843_site norm radn diffs'!J19</f>
        <v>25.707670824984227</v>
      </c>
      <c r="K19" s="12">
        <f>'30 yr tmax'!K19+5.0705*'843_site norm radn diffs'!K19</f>
        <v>18.8318217386539</v>
      </c>
      <c r="L19" s="12">
        <f>'30 yr tmax'!L19+3.5538*'843_site norm radn diffs'!L19</f>
        <v>9.321294257817817</v>
      </c>
      <c r="M19" s="12">
        <f>'30 yr tmax'!M19+4.6662*'843_site norm radn diffs'!M19</f>
        <v>7.850783240571822</v>
      </c>
      <c r="N19" s="9"/>
    </row>
    <row r="20" spans="1:14" ht="11.25">
      <c r="A20" s="4" t="s">
        <v>20</v>
      </c>
      <c r="B20" s="12">
        <f>'30 yr tmax'!B20+4.4781*'843_site norm radn diffs'!B20</f>
        <v>7.268650521691169</v>
      </c>
      <c r="C20" s="12">
        <f>'30 yr tmax'!C20+4.9981*'843_site norm radn diffs'!C20</f>
        <v>10.043327440881116</v>
      </c>
      <c r="D20" s="12">
        <f>'30 yr tmax'!D20+5.0642*'843_site norm radn diffs'!D20</f>
        <v>12.727216297284176</v>
      </c>
      <c r="E20" s="12">
        <f>'30 yr tmax'!E20+5.5361*'843_site norm radn diffs'!E20</f>
        <v>16.097408633951485</v>
      </c>
      <c r="F20" s="12">
        <f>'30 yr tmax'!F20+4.7668*'843_site norm radn diffs'!F20</f>
        <v>20.477129353424573</v>
      </c>
      <c r="G20" s="12">
        <f>'30 yr tmax'!G20+5.377*'843_site norm radn diffs'!G20</f>
        <v>25.153659401825248</v>
      </c>
      <c r="H20" s="12">
        <f>'30 yr tmax'!H20+5.1011*'843_site norm radn diffs'!H20</f>
        <v>29.243047515045404</v>
      </c>
      <c r="I20" s="12">
        <f>'30 yr tmax'!I20+5.5492*'843_site norm radn diffs'!I20</f>
        <v>29.004504365545703</v>
      </c>
      <c r="J20" s="12">
        <f>'30 yr tmax'!J20+5.711*'843_site norm radn diffs'!J20</f>
        <v>24.999678704829503</v>
      </c>
      <c r="K20" s="12">
        <f>'30 yr tmax'!K20+5.0705*'843_site norm radn diffs'!K20</f>
        <v>17.883893580236652</v>
      </c>
      <c r="L20" s="12">
        <f>'30 yr tmax'!L20+3.5538*'843_site norm radn diffs'!L20</f>
        <v>9.351133598112234</v>
      </c>
      <c r="M20" s="12">
        <f>'30 yr tmax'!M20+4.6662*'843_site norm radn diffs'!M20</f>
        <v>7.247881314858452</v>
      </c>
      <c r="N20" s="9"/>
    </row>
    <row r="21" spans="1:14" ht="11.25">
      <c r="A21" s="4" t="s">
        <v>21</v>
      </c>
      <c r="B21" s="12">
        <f>'30 yr tmax'!B21+4.4781*'843_site norm radn diffs'!B21</f>
        <v>9.579009754018136</v>
      </c>
      <c r="C21" s="12">
        <f>'30 yr tmax'!C21+4.9981*'843_site norm radn diffs'!C21</f>
        <v>11.712046411358742</v>
      </c>
      <c r="D21" s="12">
        <f>'30 yr tmax'!D21+5.0642*'843_site norm radn diffs'!D21</f>
        <v>13.459736516705993</v>
      </c>
      <c r="E21" s="12">
        <f>'30 yr tmax'!E21+5.5361*'843_site norm radn diffs'!E21</f>
        <v>15.783222861019862</v>
      </c>
      <c r="F21" s="12">
        <f>'30 yr tmax'!F21+4.7668*'843_site norm radn diffs'!F21</f>
        <v>19.8090687234237</v>
      </c>
      <c r="G21" s="12">
        <f>'30 yr tmax'!G21+5.377*'843_site norm radn diffs'!G21</f>
        <v>24.31339769665789</v>
      </c>
      <c r="H21" s="12">
        <f>'30 yr tmax'!H21+5.1011*'843_site norm radn diffs'!H21</f>
        <v>28.856983685917758</v>
      </c>
      <c r="I21" s="12">
        <f>'30 yr tmax'!I21+5.5492*'843_site norm radn diffs'!I21</f>
        <v>29.26712020526717</v>
      </c>
      <c r="J21" s="12">
        <f>'30 yr tmax'!J21+5.711*'843_site norm radn diffs'!J21</f>
        <v>26.15521906996169</v>
      </c>
      <c r="K21" s="12">
        <f>'30 yr tmax'!K21+5.0705*'843_site norm radn diffs'!K21</f>
        <v>19.713268752890265</v>
      </c>
      <c r="L21" s="12">
        <f>'30 yr tmax'!L21+3.5538*'843_site norm radn diffs'!L21</f>
        <v>10.543569787709963</v>
      </c>
      <c r="M21" s="12">
        <f>'30 yr tmax'!M21+4.6662*'843_site norm radn diffs'!M21</f>
        <v>9.088000465182304</v>
      </c>
      <c r="N21" s="9"/>
    </row>
    <row r="22" spans="1:14" ht="11.25">
      <c r="A22" s="4" t="s">
        <v>22</v>
      </c>
      <c r="B22" s="12">
        <f>'30 yr tmax'!B22+4.4781*'843_site norm radn diffs'!B22</f>
        <v>7.802719213414084</v>
      </c>
      <c r="C22" s="12">
        <f>'30 yr tmax'!C22+4.9981*'843_site norm radn diffs'!C22</f>
        <v>9.172179028080183</v>
      </c>
      <c r="D22" s="12">
        <f>'30 yr tmax'!D22+5.0642*'843_site norm radn diffs'!D22</f>
        <v>10.284535858679227</v>
      </c>
      <c r="E22" s="12">
        <f>'30 yr tmax'!E22+5.5361*'843_site norm radn diffs'!E22</f>
        <v>13.227617669056787</v>
      </c>
      <c r="F22" s="12">
        <f>'30 yr tmax'!F22+4.7668*'843_site norm radn diffs'!F22</f>
        <v>16.52024646573819</v>
      </c>
      <c r="G22" s="12">
        <f>'30 yr tmax'!G22+5.377*'843_site norm radn diffs'!G22</f>
        <v>21.43573381086686</v>
      </c>
      <c r="H22" s="12">
        <f>'30 yr tmax'!H22+5.1011*'843_site norm radn diffs'!H22</f>
        <v>25.893917151190493</v>
      </c>
      <c r="I22" s="12">
        <f>'30 yr tmax'!I22+5.5492*'843_site norm radn diffs'!I22</f>
        <v>26.33735652031368</v>
      </c>
      <c r="J22" s="12">
        <f>'30 yr tmax'!J22+5.711*'843_site norm radn diffs'!J22</f>
        <v>23.17114169746813</v>
      </c>
      <c r="K22" s="12">
        <f>'30 yr tmax'!K22+5.0705*'843_site norm radn diffs'!K22</f>
        <v>16.532980058268777</v>
      </c>
      <c r="L22" s="12">
        <f>'30 yr tmax'!L22+3.5538*'843_site norm radn diffs'!L22</f>
        <v>8.455758563282792</v>
      </c>
      <c r="M22" s="12">
        <f>'30 yr tmax'!M22+4.6662*'843_site norm radn diffs'!M22</f>
        <v>7.624250589340193</v>
      </c>
      <c r="N22" s="9"/>
    </row>
    <row r="23" spans="1:14" ht="11.25">
      <c r="A23" s="4" t="s">
        <v>23</v>
      </c>
      <c r="B23" s="12">
        <f>'30 yr tmax'!B23+4.4781*'843_site norm radn diffs'!B23</f>
        <v>10.469509754871346</v>
      </c>
      <c r="C23" s="12">
        <f>'30 yr tmax'!C23+4.9981*'843_site norm radn diffs'!C23</f>
        <v>12.086369254044538</v>
      </c>
      <c r="D23" s="12">
        <f>'30 yr tmax'!D23+5.0642*'843_site norm radn diffs'!D23</f>
        <v>13.806237798206524</v>
      </c>
      <c r="E23" s="12">
        <f>'30 yr tmax'!E23+5.5361*'843_site norm radn diffs'!E23</f>
        <v>16.33158724146101</v>
      </c>
      <c r="F23" s="12">
        <f>'30 yr tmax'!F23+4.7668*'843_site norm radn diffs'!F23</f>
        <v>19.972284530167187</v>
      </c>
      <c r="G23" s="12">
        <f>'30 yr tmax'!G23+5.377*'843_site norm radn diffs'!G23</f>
        <v>24.786439434383382</v>
      </c>
      <c r="H23" s="12">
        <f>'30 yr tmax'!H23+5.1011*'843_site norm radn diffs'!H23</f>
        <v>29.041564092462636</v>
      </c>
      <c r="I23" s="12">
        <f>'30 yr tmax'!I23+5.5492*'843_site norm radn diffs'!I23</f>
        <v>29.67404859736409</v>
      </c>
      <c r="J23" s="12">
        <f>'30 yr tmax'!J23+5.711*'843_site norm radn diffs'!J23</f>
        <v>26.50682911281146</v>
      </c>
      <c r="K23" s="12">
        <f>'30 yr tmax'!K23+5.0705*'843_site norm radn diffs'!K23</f>
        <v>19.93151595760499</v>
      </c>
      <c r="L23" s="12">
        <f>'30 yr tmax'!L23+3.5538*'843_site norm radn diffs'!L23</f>
        <v>10.81224845447699</v>
      </c>
      <c r="M23" s="12">
        <f>'30 yr tmax'!M23+4.6662*'843_site norm radn diffs'!M23</f>
        <v>9.823777276942</v>
      </c>
      <c r="N23" s="9"/>
    </row>
    <row r="24" spans="1:14" ht="11.25">
      <c r="A24" s="4" t="s">
        <v>24</v>
      </c>
      <c r="B24" s="12">
        <f>'30 yr tmax'!B24+4.4781*'843_site norm radn diffs'!B24</f>
        <v>9.725358646453266</v>
      </c>
      <c r="C24" s="12">
        <f>'30 yr tmax'!C24+4.9981*'843_site norm radn diffs'!C24</f>
        <v>11.679780823847551</v>
      </c>
      <c r="D24" s="12">
        <f>'30 yr tmax'!D24+5.0642*'843_site norm radn diffs'!D24</f>
        <v>13.932069629626756</v>
      </c>
      <c r="E24" s="12">
        <f>'30 yr tmax'!E24+5.5361*'843_site norm radn diffs'!E24</f>
        <v>17.107166665709595</v>
      </c>
      <c r="F24" s="12">
        <f>'30 yr tmax'!F24+4.7668*'843_site norm radn diffs'!F24</f>
        <v>21.693065519534333</v>
      </c>
      <c r="G24" s="12">
        <f>'30 yr tmax'!G24+5.377*'843_site norm radn diffs'!G24</f>
        <v>26.657867691045038</v>
      </c>
      <c r="H24" s="12">
        <f>'30 yr tmax'!H24+5.1011*'843_site norm radn diffs'!H24</f>
        <v>31.04089710216693</v>
      </c>
      <c r="I24" s="12">
        <f>'30 yr tmax'!I24+5.5492*'843_site norm radn diffs'!I24</f>
        <v>30.91643690158969</v>
      </c>
      <c r="J24" s="12">
        <f>'30 yr tmax'!J24+5.711*'843_site norm radn diffs'!J24</f>
        <v>27.17650081557219</v>
      </c>
      <c r="K24" s="12">
        <f>'30 yr tmax'!K24+5.0705*'843_site norm radn diffs'!K24</f>
        <v>20.248187356124188</v>
      </c>
      <c r="L24" s="12">
        <f>'30 yr tmax'!L24+3.5538*'843_site norm radn diffs'!L24</f>
        <v>11.055866924935632</v>
      </c>
      <c r="M24" s="12">
        <f>'30 yr tmax'!M24+4.6662*'843_site norm radn diffs'!M24</f>
        <v>8.970908596161069</v>
      </c>
      <c r="N24" s="9"/>
    </row>
    <row r="25" spans="1:14" ht="11.25">
      <c r="A25" s="4" t="s">
        <v>25</v>
      </c>
      <c r="B25" s="12">
        <f>'30 yr tmax'!B25+4.4781*'843_site norm radn diffs'!B25</f>
        <v>8.489606470952236</v>
      </c>
      <c r="C25" s="12">
        <f>'30 yr tmax'!C25+4.9981*'843_site norm radn diffs'!C25</f>
        <v>11.401461110655852</v>
      </c>
      <c r="D25" s="12">
        <f>'30 yr tmax'!D25+5.0642*'843_site norm radn diffs'!D25</f>
        <v>14.847260277961318</v>
      </c>
      <c r="E25" s="12">
        <f>'30 yr tmax'!E25+5.5361*'843_site norm radn diffs'!E25</f>
        <v>18.524547715713787</v>
      </c>
      <c r="F25" s="12">
        <f>'30 yr tmax'!F25+4.7668*'843_site norm radn diffs'!F25</f>
        <v>23.783899187452775</v>
      </c>
      <c r="G25" s="12">
        <f>'30 yr tmax'!G25+5.377*'843_site norm radn diffs'!G25</f>
        <v>28.70013156927334</v>
      </c>
      <c r="H25" s="12">
        <f>'30 yr tmax'!H25+5.1011*'843_site norm radn diffs'!H25</f>
        <v>33.37409720347676</v>
      </c>
      <c r="I25" s="12">
        <f>'30 yr tmax'!I25+5.5492*'843_site norm radn diffs'!I25</f>
        <v>33.69196322272501</v>
      </c>
      <c r="J25" s="12">
        <f>'30 yr tmax'!J25+5.711*'843_site norm radn diffs'!J25</f>
        <v>28.554936598238616</v>
      </c>
      <c r="K25" s="12">
        <f>'30 yr tmax'!K25+5.0705*'843_site norm radn diffs'!K25</f>
        <v>20.192082851269163</v>
      </c>
      <c r="L25" s="12">
        <f>'30 yr tmax'!L25+3.5538*'843_site norm radn diffs'!L25</f>
        <v>10.292287282228754</v>
      </c>
      <c r="M25" s="12">
        <f>'30 yr tmax'!M25+4.6662*'843_site norm radn diffs'!M25</f>
        <v>7.863877870054811</v>
      </c>
      <c r="N25" s="9"/>
    </row>
    <row r="26" spans="1:14" ht="11.25">
      <c r="A26" s="4" t="s">
        <v>26</v>
      </c>
      <c r="B26" s="12">
        <f>'30 yr tmax'!B26+4.4781*'843_site norm radn diffs'!B26</f>
        <v>8.303446454641943</v>
      </c>
      <c r="C26" s="12">
        <f>'30 yr tmax'!C26+4.9981*'843_site norm radn diffs'!C26</f>
        <v>11.179924942871835</v>
      </c>
      <c r="D26" s="12">
        <f>'30 yr tmax'!D26+5.0642*'843_site norm radn diffs'!D26</f>
        <v>14.589176144242884</v>
      </c>
      <c r="E26" s="12">
        <f>'30 yr tmax'!E26+5.5361*'843_site norm radn diffs'!E26</f>
        <v>19.314144746973668</v>
      </c>
      <c r="F26" s="12">
        <f>'30 yr tmax'!F26+4.7668*'843_site norm radn diffs'!F26</f>
        <v>22.55094266540045</v>
      </c>
      <c r="G26" s="12">
        <f>'30 yr tmax'!G26+5.377*'843_site norm radn diffs'!G26</f>
        <v>27.08418836787437</v>
      </c>
      <c r="H26" s="12">
        <f>'30 yr tmax'!H26+5.1011*'843_site norm radn diffs'!H26</f>
        <v>31.014576719755013</v>
      </c>
      <c r="I26" s="12">
        <f>'30 yr tmax'!I26+5.5492*'843_site norm radn diffs'!I26</f>
        <v>32.43732627223122</v>
      </c>
      <c r="J26" s="12">
        <f>'30 yr tmax'!J26+5.711*'843_site norm radn diffs'!J26</f>
        <v>27.73088064386444</v>
      </c>
      <c r="K26" s="12">
        <f>'30 yr tmax'!K26+5.0705*'843_site norm radn diffs'!K26</f>
        <v>19.88489589084055</v>
      </c>
      <c r="L26" s="12">
        <f>'30 yr tmax'!L26+3.5538*'843_site norm radn diffs'!L26</f>
        <v>10.808809732236954</v>
      </c>
      <c r="M26" s="12">
        <f>'30 yr tmax'!M26+4.6662*'843_site norm radn diffs'!M26</f>
        <v>7.975482405325726</v>
      </c>
      <c r="N26" s="9"/>
    </row>
    <row r="27" spans="1:14" ht="11.25">
      <c r="A27" s="4" t="s">
        <v>27</v>
      </c>
      <c r="B27" s="12">
        <f>'30 yr tmax'!B27+4.4781*'843_site norm radn diffs'!B27</f>
        <v>4.910845479885878</v>
      </c>
      <c r="C27" s="12">
        <f>'30 yr tmax'!C27+4.9981*'843_site norm radn diffs'!C27</f>
        <v>6.678978718261446</v>
      </c>
      <c r="D27" s="12">
        <f>'30 yr tmax'!D27+5.0642*'843_site norm radn diffs'!D27</f>
        <v>8.193656126970787</v>
      </c>
      <c r="E27" s="12">
        <f>'30 yr tmax'!E27+5.5361*'843_site norm radn diffs'!E27</f>
        <v>11.693711104315115</v>
      </c>
      <c r="F27" s="12">
        <f>'30 yr tmax'!F27+4.7668*'843_site norm radn diffs'!F27</f>
        <v>17.281850406043187</v>
      </c>
      <c r="G27" s="12">
        <f>'30 yr tmax'!G27+5.377*'843_site norm radn diffs'!G27</f>
        <v>22.2856908595649</v>
      </c>
      <c r="H27" s="12">
        <f>'30 yr tmax'!H27+5.1011*'843_site norm radn diffs'!H27</f>
        <v>27.448267345799557</v>
      </c>
      <c r="I27" s="12">
        <f>'30 yr tmax'!I27+5.5492*'843_site norm radn diffs'!I27</f>
        <v>27.434577825944462</v>
      </c>
      <c r="J27" s="12">
        <f>'30 yr tmax'!J27+5.711*'843_site norm radn diffs'!J27</f>
        <v>19.958142089471224</v>
      </c>
      <c r="K27" s="12">
        <f>'30 yr tmax'!K27+5.0705*'843_site norm radn diffs'!K27</f>
        <v>13.921754175172811</v>
      </c>
      <c r="L27" s="12">
        <f>'30 yr tmax'!L27+3.5538*'843_site norm radn diffs'!L27</f>
        <v>7.324866438877436</v>
      </c>
      <c r="M27" s="12">
        <f>'30 yr tmax'!M27+4.6662*'843_site norm radn diffs'!M27</f>
        <v>5.162869567349199</v>
      </c>
      <c r="N27" s="9"/>
    </row>
    <row r="28" spans="1:14" ht="11.25">
      <c r="A28" s="4" t="s">
        <v>28</v>
      </c>
      <c r="B28" s="12">
        <f>'30 yr tmax'!B28+4.4781*'843_site norm radn diffs'!B28</f>
        <v>7.437202265204228</v>
      </c>
      <c r="C28" s="12">
        <f>'30 yr tmax'!C28+4.9981*'843_site norm radn diffs'!C28</f>
        <v>8.975099022541709</v>
      </c>
      <c r="D28" s="12">
        <f>'30 yr tmax'!D28+5.0642*'843_site norm radn diffs'!D28</f>
        <v>10.993852013662655</v>
      </c>
      <c r="E28" s="12">
        <f>'30 yr tmax'!E28+5.5361*'843_site norm radn diffs'!E28</f>
        <v>13.602081578369038</v>
      </c>
      <c r="F28" s="12">
        <f>'30 yr tmax'!F28+4.7668*'843_site norm radn diffs'!F28</f>
        <v>17.84083775384568</v>
      </c>
      <c r="G28" s="12">
        <f>'30 yr tmax'!G28+5.377*'843_site norm radn diffs'!G28</f>
        <v>21.08075643249928</v>
      </c>
      <c r="H28" s="12">
        <f>'30 yr tmax'!H28+5.1011*'843_site norm radn diffs'!H28</f>
        <v>23.8104383869987</v>
      </c>
      <c r="I28" s="12">
        <f>'30 yr tmax'!I28+5.5492*'843_site norm radn diffs'!I28</f>
        <v>23.789006484157632</v>
      </c>
      <c r="J28" s="12">
        <f>'30 yr tmax'!J28+5.711*'843_site norm radn diffs'!J28</f>
        <v>21.018454832010626</v>
      </c>
      <c r="K28" s="12">
        <f>'30 yr tmax'!K28+5.0705*'843_site norm radn diffs'!K28</f>
        <v>16.524983936186167</v>
      </c>
      <c r="L28" s="12">
        <f>'30 yr tmax'!L28+3.5538*'843_site norm radn diffs'!L28</f>
        <v>9.1298132530881</v>
      </c>
      <c r="M28" s="12">
        <f>'30 yr tmax'!M28+4.6662*'843_site norm radn diffs'!M28</f>
        <v>7.419129456625967</v>
      </c>
      <c r="N28" s="9"/>
    </row>
    <row r="29" spans="1:14" ht="11.25">
      <c r="A29" s="4" t="s">
        <v>29</v>
      </c>
      <c r="B29" s="12">
        <f>'30 yr tmax'!B29+4.4781*'843_site norm radn diffs'!B29</f>
        <v>6.461305683325778</v>
      </c>
      <c r="C29" s="12">
        <f>'30 yr tmax'!C29+4.9981*'843_site norm radn diffs'!C29</f>
        <v>6.4956316223579424</v>
      </c>
      <c r="D29" s="12">
        <f>'30 yr tmax'!D29+5.0642*'843_site norm radn diffs'!D29</f>
        <v>7.931967130409559</v>
      </c>
      <c r="E29" s="12">
        <f>'30 yr tmax'!E29+5.5361*'843_site norm radn diffs'!E29</f>
        <v>10.840373365669667</v>
      </c>
      <c r="F29" s="12">
        <f>'30 yr tmax'!F29+4.7668*'843_site norm radn diffs'!F29</f>
        <v>12.862513266011387</v>
      </c>
      <c r="G29" s="12">
        <f>'30 yr tmax'!G29+5.377*'843_site norm radn diffs'!G29</f>
        <v>18.287903134058457</v>
      </c>
      <c r="H29" s="12">
        <f>'30 yr tmax'!H29+5.1011*'843_site norm radn diffs'!H29</f>
        <v>22.354195604053004</v>
      </c>
      <c r="I29" s="12">
        <f>'30 yr tmax'!I29+5.5492*'843_site norm radn diffs'!I29</f>
        <v>22.78095984543984</v>
      </c>
      <c r="J29" s="12">
        <f>'30 yr tmax'!J29+5.711*'843_site norm radn diffs'!J29</f>
        <v>20.254593648926235</v>
      </c>
      <c r="K29" s="12">
        <f>'30 yr tmax'!K29+5.0705*'843_site norm radn diffs'!K29</f>
        <v>13.951220001961874</v>
      </c>
      <c r="L29" s="12">
        <f>'30 yr tmax'!L29+3.5538*'843_site norm radn diffs'!L29</f>
        <v>5.046759258771928</v>
      </c>
      <c r="M29" s="12">
        <f>'30 yr tmax'!M29+4.6662*'843_site norm radn diffs'!M29</f>
        <v>5.113807864301628</v>
      </c>
      <c r="N29" s="9"/>
    </row>
    <row r="30" spans="1:14" ht="11.25">
      <c r="A30" s="4" t="s">
        <v>30</v>
      </c>
      <c r="B30" s="12">
        <f>'30 yr tmax'!B30+4.4781*'843_site norm radn diffs'!B30</f>
        <v>8.889119338884786</v>
      </c>
      <c r="C30" s="12">
        <f>'30 yr tmax'!C30+4.9981*'843_site norm radn diffs'!C30</f>
        <v>10.911502304040104</v>
      </c>
      <c r="D30" s="12">
        <f>'30 yr tmax'!D30+5.0642*'843_site norm radn diffs'!D30</f>
        <v>12.435843738045364</v>
      </c>
      <c r="E30" s="12">
        <f>'30 yr tmax'!E30+5.5361*'843_site norm radn diffs'!E30</f>
        <v>14.975333015392367</v>
      </c>
      <c r="F30" s="12">
        <f>'30 yr tmax'!F30+4.7668*'843_site norm radn diffs'!F30</f>
        <v>18.98157439873082</v>
      </c>
      <c r="G30" s="12">
        <f>'30 yr tmax'!G30+5.377*'843_site norm radn diffs'!G30</f>
        <v>23.557058043774617</v>
      </c>
      <c r="H30" s="12">
        <f>'30 yr tmax'!H30+5.1011*'843_site norm radn diffs'!H30</f>
        <v>26.740405099772154</v>
      </c>
      <c r="I30" s="12">
        <f>'30 yr tmax'!I30+5.5492*'843_site norm radn diffs'!I30</f>
        <v>26.343348485345054</v>
      </c>
      <c r="J30" s="12">
        <f>'30 yr tmax'!J30+5.711*'843_site norm radn diffs'!J30</f>
        <v>24.081314144484697</v>
      </c>
      <c r="K30" s="12">
        <f>'30 yr tmax'!K30+5.0705*'843_site norm radn diffs'!K30</f>
        <v>17.65408218181176</v>
      </c>
      <c r="L30" s="12">
        <f>'30 yr tmax'!L30+3.5538*'843_site norm radn diffs'!L30</f>
        <v>9.097129268461503</v>
      </c>
      <c r="M30" s="12">
        <f>'30 yr tmax'!M30+4.6662*'843_site norm radn diffs'!M30</f>
        <v>9.430192124411356</v>
      </c>
      <c r="N30" s="9"/>
    </row>
    <row r="31" spans="1:14" ht="11.25">
      <c r="A31" s="4" t="s">
        <v>31</v>
      </c>
      <c r="B31" s="12">
        <f>'30 yr tmax'!B31+4.4781*'843_site norm radn diffs'!B31</f>
        <v>6.661635709316675</v>
      </c>
      <c r="C31" s="12">
        <f>'30 yr tmax'!C31+4.9981*'843_site norm radn diffs'!C31</f>
        <v>8.013720951625313</v>
      </c>
      <c r="D31" s="12">
        <f>'30 yr tmax'!D31+5.0642*'843_site norm radn diffs'!D31</f>
        <v>9.380579518272228</v>
      </c>
      <c r="E31" s="12">
        <f>'30 yr tmax'!E31+5.5361*'843_site norm radn diffs'!E31</f>
        <v>10.849468900333775</v>
      </c>
      <c r="F31" s="12">
        <f>'30 yr tmax'!F31+4.7668*'843_site norm radn diffs'!F31</f>
        <v>14.867926513173586</v>
      </c>
      <c r="G31" s="12">
        <f>'30 yr tmax'!G31+5.377*'843_site norm radn diffs'!G31</f>
        <v>20.464535003063183</v>
      </c>
      <c r="H31" s="12">
        <f>'30 yr tmax'!H31+5.1011*'843_site norm radn diffs'!H31</f>
        <v>25.218163885173674</v>
      </c>
      <c r="I31" s="12">
        <f>'30 yr tmax'!I31+5.5492*'843_site norm radn diffs'!I31</f>
        <v>24.170196881761264</v>
      </c>
      <c r="J31" s="12">
        <f>'30 yr tmax'!J31+5.711*'843_site norm radn diffs'!J31</f>
        <v>23.016340149195862</v>
      </c>
      <c r="K31" s="12">
        <f>'30 yr tmax'!K31+5.0705*'843_site norm radn diffs'!K31</f>
        <v>16.482307441118188</v>
      </c>
      <c r="L31" s="12">
        <f>'30 yr tmax'!L31+3.5538*'843_site norm radn diffs'!L31</f>
        <v>7.35997791369682</v>
      </c>
      <c r="M31" s="12">
        <f>'30 yr tmax'!M31+4.6662*'843_site norm radn diffs'!M31</f>
        <v>6.765977779245084</v>
      </c>
      <c r="N31" s="9"/>
    </row>
    <row r="32" spans="1:14" ht="11.25">
      <c r="A32" s="4" t="s">
        <v>32</v>
      </c>
      <c r="B32" s="12">
        <f>'30 yr tmax'!B32+4.4781*'843_site norm radn diffs'!B32</f>
        <v>8.023496960010323</v>
      </c>
      <c r="C32" s="12">
        <f>'30 yr tmax'!C32+4.9981*'843_site norm radn diffs'!C32</f>
        <v>9.166892413376267</v>
      </c>
      <c r="D32" s="12">
        <f>'30 yr tmax'!D32+5.0642*'843_site norm radn diffs'!D32</f>
        <v>11.439338446752835</v>
      </c>
      <c r="E32" s="12">
        <f>'30 yr tmax'!E32+5.5361*'843_site norm radn diffs'!E32</f>
        <v>15.79323577867315</v>
      </c>
      <c r="F32" s="12">
        <f>'30 yr tmax'!F32+4.7668*'843_site norm radn diffs'!F32</f>
        <v>20.615509906137234</v>
      </c>
      <c r="G32" s="12">
        <f>'30 yr tmax'!G32+5.377*'843_site norm radn diffs'!G32</f>
        <v>24.296578919491182</v>
      </c>
      <c r="H32" s="12">
        <f>'30 yr tmax'!H32+5.1011*'843_site norm radn diffs'!H32</f>
        <v>29.078746178850626</v>
      </c>
      <c r="I32" s="12">
        <f>'30 yr tmax'!I32+5.5492*'843_site norm radn diffs'!I32</f>
        <v>28.010198931097882</v>
      </c>
      <c r="J32" s="12">
        <f>'30 yr tmax'!J32+5.711*'843_site norm radn diffs'!J32</f>
        <v>23.489246101102953</v>
      </c>
      <c r="K32" s="12">
        <f>'30 yr tmax'!K32+5.0705*'843_site norm radn diffs'!K32</f>
        <v>17.653875658904855</v>
      </c>
      <c r="L32" s="12">
        <f>'30 yr tmax'!L32+3.5538*'843_site norm radn diffs'!L32</f>
        <v>9.313470554814606</v>
      </c>
      <c r="M32" s="12">
        <f>'30 yr tmax'!M32+4.6662*'843_site norm radn diffs'!M32</f>
        <v>8.078640969242528</v>
      </c>
      <c r="N32" s="9"/>
    </row>
    <row r="33" spans="1:14" ht="11.25">
      <c r="A33" s="4" t="s">
        <v>33</v>
      </c>
      <c r="B33" s="12">
        <f>'30 yr tmax'!B33+4.4781*'843_site norm radn diffs'!B33</f>
        <v>7.294682268127047</v>
      </c>
      <c r="C33" s="12">
        <f>'30 yr tmax'!C33+4.9981*'843_site norm radn diffs'!C33</f>
        <v>8.995301989136985</v>
      </c>
      <c r="D33" s="12">
        <f>'30 yr tmax'!D33+5.0642*'843_site norm radn diffs'!D33</f>
        <v>11.158750989427638</v>
      </c>
      <c r="E33" s="12">
        <f>'30 yr tmax'!E33+5.5361*'843_site norm radn diffs'!E33</f>
        <v>16.35318532496811</v>
      </c>
      <c r="F33" s="12">
        <f>'30 yr tmax'!F33+4.7668*'843_site norm radn diffs'!F33</f>
        <v>19.890784842308744</v>
      </c>
      <c r="G33" s="12">
        <f>'30 yr tmax'!G33+5.377*'843_site norm radn diffs'!G33</f>
        <v>23.648170235377044</v>
      </c>
      <c r="H33" s="12">
        <f>'30 yr tmax'!H33+5.1011*'843_site norm radn diffs'!H33</f>
        <v>28.36447562892082</v>
      </c>
      <c r="I33" s="12">
        <f>'30 yr tmax'!I33+5.5492*'843_site norm radn diffs'!I33</f>
        <v>29.123863109510516</v>
      </c>
      <c r="J33" s="12">
        <f>'30 yr tmax'!J33+5.711*'843_site norm radn diffs'!J33</f>
        <v>24.462620053143617</v>
      </c>
      <c r="K33" s="12">
        <f>'30 yr tmax'!K33+5.0705*'843_site norm radn diffs'!K33</f>
        <v>16.965415754269927</v>
      </c>
      <c r="L33" s="12">
        <f>'30 yr tmax'!L33+3.5538*'843_site norm radn diffs'!L33</f>
        <v>9.1642674756544</v>
      </c>
      <c r="M33" s="12">
        <f>'30 yr tmax'!M33+4.6662*'843_site norm radn diffs'!M33</f>
        <v>7.370129325070643</v>
      </c>
      <c r="N33" s="9"/>
    </row>
    <row r="34" spans="1:14" ht="11.25">
      <c r="A34" s="4" t="s">
        <v>34</v>
      </c>
      <c r="B34" s="12">
        <f>'30 yr tmax'!B34+4.4781*'843_site norm radn diffs'!B34</f>
        <v>4.641415237541161</v>
      </c>
      <c r="C34" s="12">
        <f>'30 yr tmax'!C34+4.9981*'843_site norm radn diffs'!C34</f>
        <v>5.634888853087951</v>
      </c>
      <c r="D34" s="12">
        <f>'30 yr tmax'!D34+5.0642*'843_site norm radn diffs'!D34</f>
        <v>7.252692951914061</v>
      </c>
      <c r="E34" s="12">
        <f>'30 yr tmax'!E34+5.5361*'843_site norm radn diffs'!E34</f>
        <v>10.258265880775982</v>
      </c>
      <c r="F34" s="12">
        <f>'30 yr tmax'!F34+4.7668*'843_site norm radn diffs'!F34</f>
        <v>15.435326973929378</v>
      </c>
      <c r="G34" s="12">
        <f>'30 yr tmax'!G34+5.377*'843_site norm radn diffs'!G34</f>
        <v>20.99391128394822</v>
      </c>
      <c r="H34" s="12">
        <f>'30 yr tmax'!H34+5.1011*'843_site norm radn diffs'!H34</f>
        <v>24.865410556917713</v>
      </c>
      <c r="I34" s="12">
        <f>'30 yr tmax'!I34+5.5492*'843_site norm radn diffs'!I34</f>
        <v>23.952343904466296</v>
      </c>
      <c r="J34" s="12">
        <f>'30 yr tmax'!J34+5.711*'843_site norm radn diffs'!J34</f>
        <v>19.310545352239437</v>
      </c>
      <c r="K34" s="12">
        <f>'30 yr tmax'!K34+5.0705*'843_site norm radn diffs'!K34</f>
        <v>13.61136130398112</v>
      </c>
      <c r="L34" s="12">
        <f>'30 yr tmax'!L34+3.5538*'843_site norm radn diffs'!L34</f>
        <v>6.838042482626429</v>
      </c>
      <c r="M34" s="12">
        <f>'30 yr tmax'!M34+4.6662*'843_site norm radn diffs'!M34</f>
        <v>4.979115392756165</v>
      </c>
      <c r="N34" s="9"/>
    </row>
    <row r="35" spans="1:14" ht="11.25">
      <c r="A35" s="4" t="s">
        <v>35</v>
      </c>
      <c r="B35" s="12">
        <f>'30 yr tmax'!B35+4.4781*'843_site norm radn diffs'!B35</f>
        <v>5.217241032058023</v>
      </c>
      <c r="C35" s="12">
        <f>'30 yr tmax'!C35+4.9981*'843_site norm radn diffs'!C35</f>
        <v>6.5972746550674195</v>
      </c>
      <c r="D35" s="12">
        <f>'30 yr tmax'!D35+5.0642*'843_site norm radn diffs'!D35</f>
        <v>8.229816042487588</v>
      </c>
      <c r="E35" s="12">
        <f>'30 yr tmax'!E35+5.5361*'843_site norm radn diffs'!E35</f>
        <v>10.952272281615304</v>
      </c>
      <c r="F35" s="12">
        <f>'30 yr tmax'!F35+4.7668*'843_site norm radn diffs'!F35</f>
        <v>16.275187917218336</v>
      </c>
      <c r="G35" s="12">
        <f>'30 yr tmax'!G35+5.377*'843_site norm radn diffs'!G35</f>
        <v>21.443469320013037</v>
      </c>
      <c r="H35" s="12">
        <f>'30 yr tmax'!H35+5.1011*'843_site norm radn diffs'!H35</f>
        <v>25.444722444819366</v>
      </c>
      <c r="I35" s="12">
        <f>'30 yr tmax'!I35+5.5492*'843_site norm radn diffs'!I35</f>
        <v>24.543363083888323</v>
      </c>
      <c r="J35" s="12">
        <f>'30 yr tmax'!J35+5.711*'843_site norm radn diffs'!J35</f>
        <v>18.679693659124997</v>
      </c>
      <c r="K35" s="12">
        <f>'30 yr tmax'!K35+5.0705*'843_site norm radn diffs'!K35</f>
        <v>13.492842407846126</v>
      </c>
      <c r="L35" s="12">
        <f>'30 yr tmax'!L35+3.5538*'843_site norm radn diffs'!L35</f>
        <v>7.398875856516954</v>
      </c>
      <c r="M35" s="12">
        <f>'30 yr tmax'!M35+4.6662*'843_site norm radn diffs'!M35</f>
        <v>5.673070749075228</v>
      </c>
      <c r="N35" s="9"/>
    </row>
    <row r="36" spans="1:14" ht="11.25">
      <c r="A36" s="4" t="s">
        <v>36</v>
      </c>
      <c r="B36" s="12">
        <f>'30 yr tmax'!B36+4.4781*'843_site norm radn diffs'!B36</f>
        <v>4.87841668206265</v>
      </c>
      <c r="C36" s="12">
        <f>'30 yr tmax'!C36+4.9981*'843_site norm radn diffs'!C36</f>
        <v>6.961484713490604</v>
      </c>
      <c r="D36" s="12">
        <f>'30 yr tmax'!D36+5.0642*'843_site norm radn diffs'!D36</f>
        <v>9.542660017550794</v>
      </c>
      <c r="E36" s="12">
        <f>'30 yr tmax'!E36+5.5361*'843_site norm radn diffs'!E36</f>
        <v>13.387344388408902</v>
      </c>
      <c r="F36" s="12">
        <f>'30 yr tmax'!F36+4.7668*'843_site norm radn diffs'!F36</f>
        <v>19.04140093282271</v>
      </c>
      <c r="G36" s="12">
        <f>'30 yr tmax'!G36+5.377*'843_site norm radn diffs'!G36</f>
        <v>24.31377513272787</v>
      </c>
      <c r="H36" s="12">
        <f>'30 yr tmax'!H36+5.1011*'843_site norm radn diffs'!H36</f>
        <v>29.518882058396873</v>
      </c>
      <c r="I36" s="12">
        <f>'30 yr tmax'!I36+5.5492*'843_site norm radn diffs'!I36</f>
        <v>27.57343496573784</v>
      </c>
      <c r="J36" s="12">
        <f>'30 yr tmax'!J36+5.711*'843_site norm radn diffs'!J36</f>
        <v>22.36648887342762</v>
      </c>
      <c r="K36" s="12">
        <f>'30 yr tmax'!K36+5.0705*'843_site norm radn diffs'!K36</f>
        <v>15.226673693310815</v>
      </c>
      <c r="L36" s="12">
        <f>'30 yr tmax'!L36+3.5538*'843_site norm radn diffs'!L36</f>
        <v>7.500823407947959</v>
      </c>
      <c r="M36" s="12">
        <f>'30 yr tmax'!M36+4.6662*'843_site norm radn diffs'!M36</f>
        <v>5.418874732164603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tmin'!B4+-0.0905*'843_site norm radn diffs'!B4</f>
        <v>-0.9229236959705867</v>
      </c>
      <c r="C4" s="12">
        <f>'30 yr tmin'!C4+0.0802*'843_site norm radn diffs'!C4</f>
        <v>-0.28348057236723634</v>
      </c>
      <c r="D4" s="12">
        <f>'30 yr tmin'!D4+-0.3805*'843_site norm radn diffs'!D4</f>
        <v>0.6367589880795339</v>
      </c>
      <c r="E4" s="12">
        <f>'30 yr tmin'!E4+-0.0817*'843_site norm radn diffs'!E4</f>
        <v>2.388193376552223</v>
      </c>
      <c r="F4" s="12">
        <f>'30 yr tmin'!F4+-0.6676*'843_site norm radn diffs'!F4</f>
        <v>4.906854008101909</v>
      </c>
      <c r="G4" s="12">
        <f>'30 yr tmin'!G4+-0.5385*'843_site norm radn diffs'!G4</f>
        <v>7.428126315752462</v>
      </c>
      <c r="H4" s="12">
        <f>'30 yr tmin'!H4+-1.9574*'843_site norm radn diffs'!H4</f>
        <v>9.053279921712683</v>
      </c>
      <c r="I4" s="12">
        <f>'30 yr tmin'!I4+-1.6497*'843_site norm radn diffs'!I4</f>
        <v>8.895614704123899</v>
      </c>
      <c r="J4" s="12">
        <f>'30 yr tmin'!J4+-1.4851*'843_site norm radn diffs'!J4</f>
        <v>6.304016010402325</v>
      </c>
      <c r="K4" s="12">
        <f>'30 yr tmin'!K4+-0.6049*'843_site norm radn diffs'!K4</f>
        <v>3.3018688622268666</v>
      </c>
      <c r="L4" s="12">
        <f>'30 yr tmin'!L4+-0.6222*'843_site norm radn diffs'!L4</f>
        <v>1.0548177762226523</v>
      </c>
      <c r="M4" s="12">
        <f>'30 yr tmin'!M4+-0.0097*'843_site norm radn diffs'!M4</f>
        <v>-1.0024238410290198</v>
      </c>
      <c r="N4" s="9"/>
    </row>
    <row r="5" spans="1:14" ht="11.25">
      <c r="A5" s="4" t="s">
        <v>5</v>
      </c>
      <c r="B5" s="12">
        <f>'30 yr tmin'!B5+-0.0905*'843_site norm radn diffs'!B5</f>
        <v>-0.8626024565203548</v>
      </c>
      <c r="C5" s="12">
        <f>'30 yr tmin'!C5+0.0802*'843_site norm radn diffs'!C5</f>
        <v>0.0593612533785118</v>
      </c>
      <c r="D5" s="12">
        <f>'30 yr tmin'!D5+-0.3805*'843_site norm radn diffs'!D5</f>
        <v>0.7028278893498703</v>
      </c>
      <c r="E5" s="12">
        <f>'30 yr tmin'!E5+-0.0817*'843_site norm radn diffs'!E5</f>
        <v>2.6422123295664695</v>
      </c>
      <c r="F5" s="12">
        <f>'30 yr tmin'!F5+-0.6676*'843_site norm radn diffs'!F5</f>
        <v>5.372711309306833</v>
      </c>
      <c r="G5" s="12">
        <f>'30 yr tmin'!G5+-0.5385*'843_site norm radn diffs'!G5</f>
        <v>8.25298558672626</v>
      </c>
      <c r="H5" s="12">
        <f>'30 yr tmin'!H5+-1.9574*'843_site norm radn diffs'!H5</f>
        <v>9.523252609137115</v>
      </c>
      <c r="I5" s="12">
        <f>'30 yr tmin'!I5+-1.6497*'843_site norm radn diffs'!I5</f>
        <v>9.612613867430971</v>
      </c>
      <c r="J5" s="12">
        <f>'30 yr tmin'!J5+-1.4851*'843_site norm radn diffs'!J5</f>
        <v>6.899660448033066</v>
      </c>
      <c r="K5" s="12">
        <f>'30 yr tmin'!K5+-0.6049*'843_site norm radn diffs'!K5</f>
        <v>4.118372476401342</v>
      </c>
      <c r="L5" s="12">
        <f>'30 yr tmin'!L5+-0.6222*'843_site norm radn diffs'!L5</f>
        <v>1.0469127776993619</v>
      </c>
      <c r="M5" s="12">
        <f>'30 yr tmin'!M5+-0.0097*'843_site norm radn diffs'!M5</f>
        <v>-0.6065563908822736</v>
      </c>
      <c r="N5" s="9"/>
    </row>
    <row r="6" spans="1:14" ht="11.25">
      <c r="A6" s="4" t="s">
        <v>6</v>
      </c>
      <c r="B6" s="12">
        <f>'30 yr tmin'!B6+-0.0905*'843_site norm radn diffs'!B6</f>
        <v>-1.4208807263199388</v>
      </c>
      <c r="C6" s="12">
        <f>'30 yr tmin'!C6+0.0802*'843_site norm radn diffs'!C6</f>
        <v>-0.6826930904585491</v>
      </c>
      <c r="D6" s="12">
        <f>'30 yr tmin'!D6+-0.3805*'843_site norm radn diffs'!D6</f>
        <v>-0.6708267498446062</v>
      </c>
      <c r="E6" s="12">
        <f>'30 yr tmin'!E6+-0.0817*'843_site norm radn diffs'!E6</f>
        <v>1.1870343895417506</v>
      </c>
      <c r="F6" s="12">
        <f>'30 yr tmin'!F6+-0.6676*'843_site norm radn diffs'!F6</f>
        <v>4.003676630519644</v>
      </c>
      <c r="G6" s="12">
        <f>'30 yr tmin'!G6+-0.5385*'843_site norm radn diffs'!G6</f>
        <v>6.827709262077608</v>
      </c>
      <c r="H6" s="12">
        <f>'30 yr tmin'!H6+-1.9574*'843_site norm radn diffs'!H6</f>
        <v>9.165383199640027</v>
      </c>
      <c r="I6" s="12">
        <f>'30 yr tmin'!I6+-1.6497*'843_site norm radn diffs'!I6</f>
        <v>9.61465363291406</v>
      </c>
      <c r="J6" s="12">
        <f>'30 yr tmin'!J6+-1.4851*'843_site norm radn diffs'!J6</f>
        <v>7.602029443803989</v>
      </c>
      <c r="K6" s="12">
        <f>'30 yr tmin'!K6+-0.6049*'843_site norm radn diffs'!K6</f>
        <v>4.5897811991146185</v>
      </c>
      <c r="L6" s="12">
        <f>'30 yr tmin'!L6+-0.6222*'843_site norm radn diffs'!L6</f>
        <v>0.1626232783372619</v>
      </c>
      <c r="M6" s="12">
        <f>'30 yr tmin'!M6+-0.0097*'843_site norm radn diffs'!M6</f>
        <v>-1.1022505991319484</v>
      </c>
      <c r="N6" s="9"/>
    </row>
    <row r="7" spans="1:14" ht="11.25">
      <c r="A7" s="4" t="s">
        <v>7</v>
      </c>
      <c r="B7" s="12">
        <f>'30 yr tmin'!B7+-0.0905*'843_site norm radn diffs'!B7</f>
        <v>-1.9062068352654886</v>
      </c>
      <c r="C7" s="12">
        <f>'30 yr tmin'!C7+0.0802*'843_site norm radn diffs'!C7</f>
        <v>-1.0962223240454088</v>
      </c>
      <c r="D7" s="12">
        <f>'30 yr tmin'!D7+-0.3805*'843_site norm radn diffs'!D7</f>
        <v>-1.1141534914182631</v>
      </c>
      <c r="E7" s="12">
        <f>'30 yr tmin'!E7+-0.0817*'843_site norm radn diffs'!E7</f>
        <v>0.6955686355097443</v>
      </c>
      <c r="F7" s="12">
        <f>'30 yr tmin'!F7+-0.6676*'843_site norm radn diffs'!F7</f>
        <v>2.751494340908607</v>
      </c>
      <c r="G7" s="12">
        <f>'30 yr tmin'!G7+-0.5385*'843_site norm radn diffs'!G7</f>
        <v>6.261562229582008</v>
      </c>
      <c r="H7" s="12">
        <f>'30 yr tmin'!H7+-1.9574*'843_site norm radn diffs'!H7</f>
        <v>8.897262764447209</v>
      </c>
      <c r="I7" s="12">
        <f>'30 yr tmin'!I7+-1.6497*'843_site norm radn diffs'!I7</f>
        <v>9.76850962507423</v>
      </c>
      <c r="J7" s="12">
        <f>'30 yr tmin'!J7+-1.4851*'843_site norm radn diffs'!J7</f>
        <v>7.330632137811682</v>
      </c>
      <c r="K7" s="12">
        <f>'30 yr tmin'!K7+-0.6049*'843_site norm radn diffs'!K7</f>
        <v>4.207919990960058</v>
      </c>
      <c r="L7" s="12">
        <f>'30 yr tmin'!L7+-0.6222*'843_site norm radn diffs'!L7</f>
        <v>-0.5202850342554322</v>
      </c>
      <c r="M7" s="12">
        <f>'30 yr tmin'!M7+-0.0097*'843_site norm radn diffs'!M7</f>
        <v>-1.7005241470286159</v>
      </c>
      <c r="N7" s="9"/>
    </row>
    <row r="8" spans="1:14" ht="11.25">
      <c r="A8" s="4" t="s">
        <v>8</v>
      </c>
      <c r="B8" s="12">
        <f>'30 yr tmin'!B8+-0.0905*'843_site norm radn diffs'!B8</f>
        <v>-2.2143903975075583</v>
      </c>
      <c r="C8" s="12">
        <f>'30 yr tmin'!C8+0.0802*'843_site norm radn diffs'!C8</f>
        <v>-1.787961002154342</v>
      </c>
      <c r="D8" s="12">
        <f>'30 yr tmin'!D8+-0.3805*'843_site norm radn diffs'!D8</f>
        <v>-1.7489695072511933</v>
      </c>
      <c r="E8" s="12">
        <f>'30 yr tmin'!E8+-0.0817*'843_site norm radn diffs'!E8</f>
        <v>-0.008615965545840012</v>
      </c>
      <c r="F8" s="12">
        <f>'30 yr tmin'!F8+-0.6676*'843_site norm radn diffs'!F8</f>
        <v>1.8268573576479057</v>
      </c>
      <c r="G8" s="12">
        <f>'30 yr tmin'!G8+-0.5385*'843_site norm radn diffs'!G8</f>
        <v>5.528186290627207</v>
      </c>
      <c r="H8" s="12">
        <f>'30 yr tmin'!H8+-1.9574*'843_site norm radn diffs'!H8</f>
        <v>7.941666916161264</v>
      </c>
      <c r="I8" s="12">
        <f>'30 yr tmin'!I8+-1.6497*'843_site norm radn diffs'!I8</f>
        <v>8.732257535706363</v>
      </c>
      <c r="J8" s="12">
        <f>'30 yr tmin'!J8+-1.4851*'843_site norm radn diffs'!J8</f>
        <v>6.454611081676607</v>
      </c>
      <c r="K8" s="12">
        <f>'30 yr tmin'!K8+-0.6049*'843_site norm radn diffs'!K8</f>
        <v>3.3156287434572214</v>
      </c>
      <c r="L8" s="12">
        <f>'30 yr tmin'!L8+-0.6222*'843_site norm radn diffs'!L8</f>
        <v>-1.1860384945168911</v>
      </c>
      <c r="M8" s="12">
        <f>'30 yr tmin'!M8+-0.0097*'843_site norm radn diffs'!M8</f>
        <v>-2.2016197226157486</v>
      </c>
      <c r="N8" s="9"/>
    </row>
    <row r="9" spans="1:14" ht="11.25">
      <c r="A9" s="4" t="s">
        <v>9</v>
      </c>
      <c r="B9" s="12">
        <f>'30 yr tmin'!B9+-0.0905*'843_site norm radn diffs'!B9</f>
        <v>-0.75335235406241</v>
      </c>
      <c r="C9" s="12">
        <f>'30 yr tmin'!C9+0.0802*'843_site norm radn diffs'!C9</f>
        <v>-0.450912017716473</v>
      </c>
      <c r="D9" s="12">
        <f>'30 yr tmin'!D9+-0.3805*'843_site norm radn diffs'!D9</f>
        <v>0.16946471109206915</v>
      </c>
      <c r="E9" s="12">
        <f>'30 yr tmin'!E9+-0.0817*'843_site norm radn diffs'!E9</f>
        <v>1.6533068403430602</v>
      </c>
      <c r="F9" s="12">
        <f>'30 yr tmin'!F9+-0.6676*'843_site norm radn diffs'!F9</f>
        <v>4.1445562648449235</v>
      </c>
      <c r="G9" s="12">
        <f>'30 yr tmin'!G9+-0.5385*'843_site norm radn diffs'!G9</f>
        <v>7.166204897376552</v>
      </c>
      <c r="H9" s="12">
        <f>'30 yr tmin'!H9+-1.9574*'843_site norm radn diffs'!H9</f>
        <v>9.464035272078858</v>
      </c>
      <c r="I9" s="12">
        <f>'30 yr tmin'!I9+-1.6497*'843_site norm radn diffs'!I9</f>
        <v>9.936377625813817</v>
      </c>
      <c r="J9" s="12">
        <f>'30 yr tmin'!J9+-1.4851*'843_site norm radn diffs'!J9</f>
        <v>7.5737408766864664</v>
      </c>
      <c r="K9" s="12">
        <f>'30 yr tmin'!K9+-0.6049*'843_site norm radn diffs'!K9</f>
        <v>4.733111409922099</v>
      </c>
      <c r="L9" s="12">
        <f>'30 yr tmin'!L9+-0.6222*'843_site norm radn diffs'!L9</f>
        <v>0.821065109233444</v>
      </c>
      <c r="M9" s="12">
        <f>'30 yr tmin'!M9+-0.0097*'843_site norm radn diffs'!M9</f>
        <v>-1.0056644271538056</v>
      </c>
      <c r="N9" s="9"/>
    </row>
    <row r="10" spans="1:14" ht="11.25">
      <c r="A10" s="4" t="s">
        <v>10</v>
      </c>
      <c r="B10" s="12">
        <f>'30 yr tmin'!B10+-0.0905*'843_site norm radn diffs'!B10</f>
        <v>0.2275465831739949</v>
      </c>
      <c r="C10" s="12">
        <f>'30 yr tmin'!C10+0.0802*'843_site norm radn diffs'!C10</f>
        <v>1.3632368084915927</v>
      </c>
      <c r="D10" s="12">
        <f>'30 yr tmin'!D10+-0.3805*'843_site norm radn diffs'!D10</f>
        <v>1.5968844335442092</v>
      </c>
      <c r="E10" s="12">
        <f>'30 yr tmin'!E10+-0.0817*'843_site norm radn diffs'!E10</f>
        <v>3.3334687537411987</v>
      </c>
      <c r="F10" s="12">
        <f>'30 yr tmin'!F10+-0.6676*'843_site norm radn diffs'!F10</f>
        <v>5.885665491166517</v>
      </c>
      <c r="G10" s="12">
        <f>'30 yr tmin'!G10+-0.5385*'843_site norm radn diffs'!G10</f>
        <v>8.995868554020392</v>
      </c>
      <c r="H10" s="12">
        <f>'30 yr tmin'!H10+-1.9574*'843_site norm radn diffs'!H10</f>
        <v>10.444248835705462</v>
      </c>
      <c r="I10" s="12">
        <f>'30 yr tmin'!I10+-1.6497*'843_site norm radn diffs'!I10</f>
        <v>10.627542487533548</v>
      </c>
      <c r="J10" s="12">
        <f>'30 yr tmin'!J10+-1.4851*'843_site norm radn diffs'!J10</f>
        <v>8.177868174465</v>
      </c>
      <c r="K10" s="12">
        <f>'30 yr tmin'!K10+-0.6049*'843_site norm radn diffs'!K10</f>
        <v>5.718724384578964</v>
      </c>
      <c r="L10" s="12">
        <f>'30 yr tmin'!L10+-0.6222*'843_site norm radn diffs'!L10</f>
        <v>2.0072364424764664</v>
      </c>
      <c r="M10" s="12">
        <f>'30 yr tmin'!M10+-0.0097*'843_site norm radn diffs'!M10</f>
        <v>0.3923018913565029</v>
      </c>
      <c r="N10" s="9"/>
    </row>
    <row r="11" spans="1:14" ht="11.25">
      <c r="A11" s="4" t="s">
        <v>11</v>
      </c>
      <c r="B11" s="12">
        <f>'30 yr tmin'!B11+-0.0905*'843_site norm radn diffs'!B11</f>
        <v>-0.47135259879246016</v>
      </c>
      <c r="C11" s="12">
        <f>'30 yr tmin'!C11+0.0802*'843_site norm radn diffs'!C11</f>
        <v>0.2673786353402548</v>
      </c>
      <c r="D11" s="12">
        <f>'30 yr tmin'!D11+-0.3805*'843_site norm radn diffs'!D11</f>
        <v>0.8707930566032549</v>
      </c>
      <c r="E11" s="12">
        <f>'30 yr tmin'!E11+-0.0817*'843_site norm radn diffs'!E11</f>
        <v>2.629691397091967</v>
      </c>
      <c r="F11" s="12">
        <f>'30 yr tmin'!F11+-0.6676*'843_site norm radn diffs'!F11</f>
        <v>5.057754501224795</v>
      </c>
      <c r="G11" s="12">
        <f>'30 yr tmin'!G11+-0.5385*'843_site norm radn diffs'!G11</f>
        <v>8.07309824797041</v>
      </c>
      <c r="H11" s="12">
        <f>'30 yr tmin'!H11+-1.9574*'843_site norm radn diffs'!H11</f>
        <v>9.34406454296868</v>
      </c>
      <c r="I11" s="12">
        <f>'30 yr tmin'!I11+-1.6497*'843_site norm radn diffs'!I11</f>
        <v>9.452250221633651</v>
      </c>
      <c r="J11" s="12">
        <f>'30 yr tmin'!J11+-1.4851*'843_site norm radn diffs'!J11</f>
        <v>6.68937862940288</v>
      </c>
      <c r="K11" s="12">
        <f>'30 yr tmin'!K11+-0.6049*'843_site norm radn diffs'!K11</f>
        <v>4.073210461883208</v>
      </c>
      <c r="L11" s="12">
        <f>'30 yr tmin'!L11+-0.6222*'843_site norm radn diffs'!L11</f>
        <v>1.3936569488403634</v>
      </c>
      <c r="M11" s="12">
        <f>'30 yr tmin'!M11+-0.0097*'843_site norm radn diffs'!M11</f>
        <v>-0.20748730783696562</v>
      </c>
      <c r="N11" s="9"/>
    </row>
    <row r="12" spans="1:14" ht="11.25">
      <c r="A12" s="4" t="s">
        <v>12</v>
      </c>
      <c r="B12" s="12">
        <f>'30 yr tmin'!B12+-0.0905*'843_site norm radn diffs'!B12</f>
        <v>-0.2816695607182971</v>
      </c>
      <c r="C12" s="12">
        <f>'30 yr tmin'!C12+0.0802*'843_site norm radn diffs'!C12</f>
        <v>0.4731009831456843</v>
      </c>
      <c r="D12" s="12">
        <f>'30 yr tmin'!D12+-0.3805*'843_site norm radn diffs'!D12</f>
        <v>0.7483863637024408</v>
      </c>
      <c r="E12" s="12">
        <f>'30 yr tmin'!E12+-0.0817*'843_site norm radn diffs'!E12</f>
        <v>2.325340274847832</v>
      </c>
      <c r="F12" s="12">
        <f>'30 yr tmin'!F12+-0.6676*'843_site norm radn diffs'!F12</f>
        <v>5.016845873165272</v>
      </c>
      <c r="G12" s="12">
        <f>'30 yr tmin'!G12+-0.5385*'843_site norm radn diffs'!G12</f>
        <v>8.115446609849627</v>
      </c>
      <c r="H12" s="12">
        <f>'30 yr tmin'!H12+-1.9574*'843_site norm radn diffs'!H12</f>
        <v>10.24523297957129</v>
      </c>
      <c r="I12" s="12">
        <f>'30 yr tmin'!I12+-1.6497*'843_site norm radn diffs'!I12</f>
        <v>11.059198183822186</v>
      </c>
      <c r="J12" s="12">
        <f>'30 yr tmin'!J12+-1.4851*'843_site norm radn diffs'!J12</f>
        <v>8.927511758097985</v>
      </c>
      <c r="K12" s="12">
        <f>'30 yr tmin'!K12+-0.6049*'843_site norm radn diffs'!K12</f>
        <v>5.839673363618215</v>
      </c>
      <c r="L12" s="12">
        <f>'30 yr tmin'!L12+-0.6222*'843_site norm radn diffs'!L12</f>
        <v>1.536835744646944</v>
      </c>
      <c r="M12" s="12">
        <f>'30 yr tmin'!M12+-0.0097*'843_site norm radn diffs'!M12</f>
        <v>-0.4086000499938996</v>
      </c>
      <c r="N12" s="9"/>
    </row>
    <row r="13" spans="1:14" ht="11.25">
      <c r="A13" s="4" t="s">
        <v>13</v>
      </c>
      <c r="B13" s="12">
        <f>'30 yr tmin'!B13+-0.0905*'843_site norm radn diffs'!B13</f>
        <v>-2.174538072899782</v>
      </c>
      <c r="C13" s="12">
        <f>'30 yr tmin'!C13+0.0802*'843_site norm radn diffs'!C13</f>
        <v>-1.6324984160928793</v>
      </c>
      <c r="D13" s="12">
        <f>'30 yr tmin'!D13+-0.3805*'843_site norm radn diffs'!D13</f>
        <v>-1.5288335106303779</v>
      </c>
      <c r="E13" s="12">
        <f>'30 yr tmin'!E13+-0.0817*'843_site norm radn diffs'!E13</f>
        <v>0.12803567450630388</v>
      </c>
      <c r="F13" s="12">
        <f>'30 yr tmin'!F13+-0.6676*'843_site norm radn diffs'!F13</f>
        <v>2.123532360759037</v>
      </c>
      <c r="G13" s="12">
        <f>'30 yr tmin'!G13+-0.5385*'843_site norm radn diffs'!G13</f>
        <v>5.643642903218303</v>
      </c>
      <c r="H13" s="12">
        <f>'30 yr tmin'!H13+-1.9574*'843_site norm radn diffs'!H13</f>
        <v>8.353380646497653</v>
      </c>
      <c r="I13" s="12">
        <f>'30 yr tmin'!I13+-1.6497*'843_site norm radn diffs'!I13</f>
        <v>9.239140884092652</v>
      </c>
      <c r="J13" s="12">
        <f>'30 yr tmin'!J13+-1.4851*'843_site norm radn diffs'!J13</f>
        <v>6.99119765815728</v>
      </c>
      <c r="K13" s="12">
        <f>'30 yr tmin'!K13+-0.6049*'843_site norm radn diffs'!K13</f>
        <v>3.784661126608652</v>
      </c>
      <c r="L13" s="12">
        <f>'30 yr tmin'!L13+-0.6222*'843_site norm radn diffs'!L13</f>
        <v>-0.9260458901037355</v>
      </c>
      <c r="M13" s="12">
        <f>'30 yr tmin'!M13+-0.0097*'843_site norm radn diffs'!M13</f>
        <v>-2.1078674324734235</v>
      </c>
      <c r="N13" s="9"/>
    </row>
    <row r="14" spans="1:14" ht="11.25">
      <c r="A14" s="4" t="s">
        <v>14</v>
      </c>
      <c r="B14" s="12">
        <f>'30 yr tmin'!B14+-0.0905*'843_site norm radn diffs'!B14</f>
        <v>-0.6750928864906693</v>
      </c>
      <c r="C14" s="12">
        <f>'30 yr tmin'!C14+0.0802*'843_site norm radn diffs'!C14</f>
        <v>0.3719189090837862</v>
      </c>
      <c r="D14" s="12">
        <f>'30 yr tmin'!D14+-0.3805*'843_site norm radn diffs'!D14</f>
        <v>0.6525410450051996</v>
      </c>
      <c r="E14" s="12">
        <f>'30 yr tmin'!E14+-0.0817*'843_site norm radn diffs'!E14</f>
        <v>2.5276166153590682</v>
      </c>
      <c r="F14" s="12">
        <f>'30 yr tmin'!F14+-0.6676*'843_site norm radn diffs'!F14</f>
        <v>4.821202563602764</v>
      </c>
      <c r="G14" s="12">
        <f>'30 yr tmin'!G14+-0.5385*'843_site norm radn diffs'!G14</f>
        <v>8.020528024731211</v>
      </c>
      <c r="H14" s="12">
        <f>'30 yr tmin'!H14+-1.9574*'843_site norm radn diffs'!H14</f>
        <v>10.058654655605519</v>
      </c>
      <c r="I14" s="12">
        <f>'30 yr tmin'!I14+-1.6497*'843_site norm radn diffs'!I14</f>
        <v>10.67082646166781</v>
      </c>
      <c r="J14" s="12">
        <f>'30 yr tmin'!J14+-1.4851*'843_site norm radn diffs'!J14</f>
        <v>8.380502017586359</v>
      </c>
      <c r="K14" s="12">
        <f>'30 yr tmin'!K14+-0.6049*'843_site norm radn diffs'!K14</f>
        <v>5.65036556618801</v>
      </c>
      <c r="L14" s="12">
        <f>'30 yr tmin'!L14+-0.6222*'843_site norm radn diffs'!L14</f>
        <v>1.2594528831307117</v>
      </c>
      <c r="M14" s="12">
        <f>'30 yr tmin'!M14+-0.0097*'843_site norm radn diffs'!M14</f>
        <v>-0.3075634164299596</v>
      </c>
      <c r="N14" s="9"/>
    </row>
    <row r="15" spans="1:14" ht="11.25">
      <c r="A15" s="4" t="s">
        <v>15</v>
      </c>
      <c r="B15" s="12">
        <f>'30 yr tmin'!B15+-0.0905*'843_site norm radn diffs'!B15</f>
        <v>-0.5737794927274553</v>
      </c>
      <c r="C15" s="12">
        <f>'30 yr tmin'!C15+0.0802*'843_site norm radn diffs'!C15</f>
        <v>0.7699822634876434</v>
      </c>
      <c r="D15" s="12">
        <f>'30 yr tmin'!D15+-0.3805*'843_site norm radn diffs'!D15</f>
        <v>1.2578529531480551</v>
      </c>
      <c r="E15" s="12">
        <f>'30 yr tmin'!E15+-0.0817*'843_site norm radn diffs'!E15</f>
        <v>3.2267477638792275</v>
      </c>
      <c r="F15" s="12">
        <f>'30 yr tmin'!F15+-0.6676*'843_site norm radn diffs'!F15</f>
        <v>5.312185446733095</v>
      </c>
      <c r="G15" s="12">
        <f>'30 yr tmin'!G15+-0.5385*'843_site norm radn diffs'!G15</f>
        <v>8.414134174034205</v>
      </c>
      <c r="H15" s="12">
        <f>'30 yr tmin'!H15+-1.9574*'843_site norm radn diffs'!H15</f>
        <v>9.221368455586873</v>
      </c>
      <c r="I15" s="12">
        <f>'30 yr tmin'!I15+-1.6497*'843_site norm radn diffs'!I15</f>
        <v>9.5188859462686</v>
      </c>
      <c r="J15" s="12">
        <f>'30 yr tmin'!J15+-1.4851*'843_site norm radn diffs'!J15</f>
        <v>6.943644629732286</v>
      </c>
      <c r="K15" s="12">
        <f>'30 yr tmin'!K15+-0.6049*'843_site norm radn diffs'!K15</f>
        <v>4.258530539483195</v>
      </c>
      <c r="L15" s="12">
        <f>'30 yr tmin'!L15+-0.6222*'843_site norm radn diffs'!L15</f>
        <v>1.4819865900501292</v>
      </c>
      <c r="M15" s="12">
        <f>'30 yr tmin'!M15+-0.0097*'843_site norm radn diffs'!M15</f>
        <v>-0.008036875930845514</v>
      </c>
      <c r="N15" s="9"/>
    </row>
    <row r="16" spans="1:14" ht="11.25">
      <c r="A16" s="4" t="s">
        <v>16</v>
      </c>
      <c r="B16" s="12">
        <f>'30 yr tmin'!B16+-0.0905*'843_site norm radn diffs'!B16</f>
        <v>-0.07987791850028425</v>
      </c>
      <c r="C16" s="12">
        <f>'30 yr tmin'!C16+0.0802*'843_site norm radn diffs'!C16</f>
        <v>0.8698725491412109</v>
      </c>
      <c r="D16" s="12">
        <f>'30 yr tmin'!D16+-0.3805*'843_site norm radn diffs'!D16</f>
        <v>1.2665387278703018</v>
      </c>
      <c r="E16" s="12">
        <f>'30 yr tmin'!E16+-0.0817*'843_site norm radn diffs'!E16</f>
        <v>3.0272258817082265</v>
      </c>
      <c r="F16" s="12">
        <f>'30 yr tmin'!F16+-0.6676*'843_site norm radn diffs'!F16</f>
        <v>5.396045494887111</v>
      </c>
      <c r="G16" s="12">
        <f>'30 yr tmin'!G16+-0.5385*'843_site norm radn diffs'!G16</f>
        <v>8.598468905873188</v>
      </c>
      <c r="H16" s="12">
        <f>'30 yr tmin'!H16+-1.9574*'843_site norm radn diffs'!H16</f>
        <v>9.96324945816443</v>
      </c>
      <c r="I16" s="12">
        <f>'30 yr tmin'!I16+-1.6497*'843_site norm radn diffs'!I16</f>
        <v>10.305269945067355</v>
      </c>
      <c r="J16" s="12">
        <f>'30 yr tmin'!J16+-1.4851*'843_site norm radn diffs'!J16</f>
        <v>7.984965367495553</v>
      </c>
      <c r="K16" s="12">
        <f>'30 yr tmin'!K16+-0.6049*'843_site norm radn diffs'!K16</f>
        <v>5.1717427838955965</v>
      </c>
      <c r="L16" s="12">
        <f>'30 yr tmin'!L16+-0.6222*'843_site norm radn diffs'!L16</f>
        <v>1.8612777340772622</v>
      </c>
      <c r="M16" s="12">
        <f>'30 yr tmin'!M16+-0.0097*'843_site norm radn diffs'!M16</f>
        <v>0.19175083800240975</v>
      </c>
      <c r="N16" s="9"/>
    </row>
    <row r="17" spans="1:14" ht="11.25">
      <c r="A17" s="4" t="s">
        <v>17</v>
      </c>
      <c r="B17" s="12">
        <f>'30 yr tmin'!B17+-0.0905*'843_site norm radn diffs'!B17</f>
        <v>-1.1725173384020438</v>
      </c>
      <c r="C17" s="12">
        <f>'30 yr tmin'!C17+0.0802*'843_site norm radn diffs'!C17</f>
        <v>-0.8349239711205472</v>
      </c>
      <c r="D17" s="12">
        <f>'30 yr tmin'!D17+-0.3805*'843_site norm radn diffs'!D17</f>
        <v>-0.5181405214491204</v>
      </c>
      <c r="E17" s="12">
        <f>'30 yr tmin'!E17+-0.0817*'843_site norm radn diffs'!E17</f>
        <v>0.9316582273580748</v>
      </c>
      <c r="F17" s="12">
        <f>'30 yr tmin'!F17+-0.6676*'843_site norm radn diffs'!F17</f>
        <v>3.2539169147853695</v>
      </c>
      <c r="G17" s="12">
        <f>'30 yr tmin'!G17+-0.5385*'843_site norm radn diffs'!G17</f>
        <v>6.358583936158679</v>
      </c>
      <c r="H17" s="12">
        <f>'30 yr tmin'!H17+-1.9574*'843_site norm radn diffs'!H17</f>
        <v>8.285721309084138</v>
      </c>
      <c r="I17" s="12">
        <f>'30 yr tmin'!I17+-1.6497*'843_site norm radn diffs'!I17</f>
        <v>8.642714664905675</v>
      </c>
      <c r="J17" s="12">
        <f>'30 yr tmin'!J17+-1.4851*'843_site norm radn diffs'!J17</f>
        <v>6.455691570279284</v>
      </c>
      <c r="K17" s="12">
        <f>'30 yr tmin'!K17+-0.6049*'843_site norm radn diffs'!K17</f>
        <v>3.991514115885478</v>
      </c>
      <c r="L17" s="12">
        <f>'30 yr tmin'!L17+-0.6222*'843_site norm radn diffs'!L17</f>
        <v>0.29823613620070477</v>
      </c>
      <c r="M17" s="12">
        <f>'30 yr tmin'!M17+-0.0097*'843_site norm radn diffs'!M17</f>
        <v>-1.2076949855414294</v>
      </c>
      <c r="N17" s="9"/>
    </row>
    <row r="18" spans="1:14" ht="11.25">
      <c r="A18" s="4" t="s">
        <v>18</v>
      </c>
      <c r="B18" s="12">
        <f>'30 yr tmin'!B18+-0.0905*'843_site norm radn diffs'!B18</f>
        <v>0.3221360135744281</v>
      </c>
      <c r="C18" s="12">
        <f>'30 yr tmin'!C18+0.0802*'843_site norm radn diffs'!C18</f>
        <v>1.3686539670823117</v>
      </c>
      <c r="D18" s="12">
        <f>'30 yr tmin'!D18+-0.3805*'843_site norm radn diffs'!D18</f>
        <v>1.362068525439709</v>
      </c>
      <c r="E18" s="12">
        <f>'30 yr tmin'!E18+-0.0817*'843_site norm radn diffs'!E18</f>
        <v>2.9260210926555876</v>
      </c>
      <c r="F18" s="12">
        <f>'30 yr tmin'!F18+-0.6676*'843_site norm radn diffs'!F18</f>
        <v>5.308482244226985</v>
      </c>
      <c r="G18" s="12">
        <f>'30 yr tmin'!G18+-0.5385*'843_site norm radn diffs'!G18</f>
        <v>8.816777030729178</v>
      </c>
      <c r="H18" s="12">
        <f>'30 yr tmin'!H18+-1.9574*'843_site norm radn diffs'!H18</f>
        <v>10.632416260890746</v>
      </c>
      <c r="I18" s="12">
        <f>'30 yr tmin'!I18+-1.6497*'843_site norm radn diffs'!I18</f>
        <v>10.906174111111897</v>
      </c>
      <c r="J18" s="12">
        <f>'30 yr tmin'!J18+-1.4851*'843_site norm radn diffs'!J18</f>
        <v>8.933819310045205</v>
      </c>
      <c r="K18" s="12">
        <f>'30 yr tmin'!K18+-0.6049*'843_site norm radn diffs'!K18</f>
        <v>5.864831060056114</v>
      </c>
      <c r="L18" s="12">
        <f>'30 yr tmin'!L18+-0.6222*'843_site norm radn diffs'!L18</f>
        <v>1.76886435847128</v>
      </c>
      <c r="M18" s="12">
        <f>'30 yr tmin'!M18+-0.0097*'843_site norm radn diffs'!M18</f>
        <v>0.3916797946696895</v>
      </c>
      <c r="N18" s="9"/>
    </row>
    <row r="19" spans="1:14" ht="11.25">
      <c r="A19" s="4" t="s">
        <v>19</v>
      </c>
      <c r="B19" s="12">
        <f>'30 yr tmin'!B19+-0.0905*'843_site norm radn diffs'!B19</f>
        <v>0.22794973158828036</v>
      </c>
      <c r="C19" s="12">
        <f>'30 yr tmin'!C19+0.0802*'843_site norm radn diffs'!C19</f>
        <v>1.1671368632237082</v>
      </c>
      <c r="D19" s="12">
        <f>'30 yr tmin'!D19+-0.3805*'843_site norm radn diffs'!D19</f>
        <v>1.08251538203629</v>
      </c>
      <c r="E19" s="12">
        <f>'30 yr tmin'!E19+-0.0817*'843_site norm radn diffs'!E19</f>
        <v>2.9313729338230865</v>
      </c>
      <c r="F19" s="12">
        <f>'30 yr tmin'!F19+-0.6676*'843_site norm radn diffs'!F19</f>
        <v>5.516706059960644</v>
      </c>
      <c r="G19" s="12">
        <f>'30 yr tmin'!G19+-0.5385*'843_site norm radn diffs'!G19</f>
        <v>8.722016987019423</v>
      </c>
      <c r="H19" s="12">
        <f>'30 yr tmin'!H19+-1.9574*'843_site norm radn diffs'!H19</f>
        <v>10.333674316093767</v>
      </c>
      <c r="I19" s="12">
        <f>'30 yr tmin'!I19+-1.6497*'843_site norm radn diffs'!I19</f>
        <v>11.061922974722847</v>
      </c>
      <c r="J19" s="12">
        <f>'30 yr tmin'!J19+-1.4851*'843_site norm radn diffs'!J19</f>
        <v>8.875807749573791</v>
      </c>
      <c r="K19" s="12">
        <f>'30 yr tmin'!K19+-0.6049*'843_site norm radn diffs'!K19</f>
        <v>6.007082344993246</v>
      </c>
      <c r="L19" s="12">
        <f>'30 yr tmin'!L19+-0.6222*'843_site norm radn diffs'!L19</f>
        <v>1.9060472488000881</v>
      </c>
      <c r="M19" s="12">
        <f>'30 yr tmin'!M19+-0.0097*'843_site norm radn diffs'!M19</f>
        <v>0.39241082734697474</v>
      </c>
      <c r="N19" s="9"/>
    </row>
    <row r="20" spans="1:14" ht="11.25">
      <c r="A20" s="4" t="s">
        <v>20</v>
      </c>
      <c r="B20" s="12">
        <f>'30 yr tmin'!B20+-0.0905*'843_site norm radn diffs'!B20</f>
        <v>-0.276162406425281</v>
      </c>
      <c r="C20" s="12">
        <f>'30 yr tmin'!C20+0.0802*'843_site norm radn diffs'!C20</f>
        <v>0.5696934556648857</v>
      </c>
      <c r="D20" s="12">
        <f>'30 yr tmin'!D20+-0.3805*'843_site norm radn diffs'!D20</f>
        <v>1.3673599381705641</v>
      </c>
      <c r="E20" s="12">
        <f>'30 yr tmin'!E20+-0.0817*'843_site norm radn diffs'!E20</f>
        <v>3.1292013718332696</v>
      </c>
      <c r="F20" s="12">
        <f>'30 yr tmin'!F20+-0.6676*'843_site norm radn diffs'!F20</f>
        <v>5.928989771682</v>
      </c>
      <c r="G20" s="12">
        <f>'30 yr tmin'!G20+-0.5385*'843_site norm radn diffs'!G20</f>
        <v>8.733941679768849</v>
      </c>
      <c r="H20" s="12">
        <f>'30 yr tmin'!H20+-1.9574*'843_site norm radn diffs'!H20</f>
        <v>9.995108661671036</v>
      </c>
      <c r="I20" s="12">
        <f>'30 yr tmin'!I20+-1.6497*'843_site norm radn diffs'!I20</f>
        <v>10.071687657348672</v>
      </c>
      <c r="J20" s="12">
        <f>'30 yr tmin'!J20+-1.4851*'843_site norm radn diffs'!J20</f>
        <v>7.299873429427018</v>
      </c>
      <c r="K20" s="12">
        <f>'30 yr tmin'!K20+-0.6049*'843_site norm radn diffs'!K20</f>
        <v>4.365080913778691</v>
      </c>
      <c r="L20" s="12">
        <f>'30 yr tmin'!L20+-0.6222*'843_site norm radn diffs'!L20</f>
        <v>1.8658069320880657</v>
      </c>
      <c r="M20" s="12">
        <f>'30 yr tmin'!M20+-0.0097*'843_site norm radn diffs'!M20</f>
        <v>0.09200110394879624</v>
      </c>
      <c r="N20" s="9"/>
    </row>
    <row r="21" spans="1:14" ht="11.25">
      <c r="A21" s="4" t="s">
        <v>21</v>
      </c>
      <c r="B21" s="12">
        <f>'30 yr tmin'!B21+-0.0905*'843_site norm radn diffs'!B21</f>
        <v>0.21958634627662596</v>
      </c>
      <c r="C21" s="12">
        <f>'30 yr tmin'!C21+0.0802*'843_site norm radn diffs'!C21</f>
        <v>1.0707961269664414</v>
      </c>
      <c r="D21" s="12">
        <f>'30 yr tmin'!D21+-0.3805*'843_site norm radn diffs'!D21</f>
        <v>1.1724300492463509</v>
      </c>
      <c r="E21" s="12">
        <f>'30 yr tmin'!E21+-0.0817*'843_site norm radn diffs'!E21</f>
        <v>3.032362257230664</v>
      </c>
      <c r="F21" s="12">
        <f>'30 yr tmin'!F21+-0.6676*'843_site norm radn diffs'!F21</f>
        <v>5.3385218008396285</v>
      </c>
      <c r="G21" s="12">
        <f>'30 yr tmin'!G21+-0.5385*'843_site norm radn diffs'!G21</f>
        <v>8.637973840496509</v>
      </c>
      <c r="H21" s="12">
        <f>'30 yr tmin'!H21+-1.9574*'843_site norm radn diffs'!H21</f>
        <v>10.328133173861438</v>
      </c>
      <c r="I21" s="12">
        <f>'30 yr tmin'!I21+-1.6497*'843_site norm radn diffs'!I21</f>
        <v>10.842258667442287</v>
      </c>
      <c r="J21" s="12">
        <f>'30 yr tmin'!J21+-1.4851*'843_site norm radn diffs'!J21</f>
        <v>8.815451612537192</v>
      </c>
      <c r="K21" s="12">
        <f>'30 yr tmin'!K21+-0.6049*'843_site norm radn diffs'!K21</f>
        <v>5.685436097303358</v>
      </c>
      <c r="L21" s="12">
        <f>'30 yr tmin'!L21+-0.6222*'843_site norm radn diffs'!L21</f>
        <v>1.6496231859099728</v>
      </c>
      <c r="M21" s="12">
        <f>'30 yr tmin'!M21+-0.0097*'843_site norm radn diffs'!M21</f>
        <v>0.09150194922800815</v>
      </c>
      <c r="N21" s="9"/>
    </row>
    <row r="22" spans="1:14" ht="11.25">
      <c r="A22" s="4" t="s">
        <v>22</v>
      </c>
      <c r="B22" s="12">
        <f>'30 yr tmin'!B22+-0.0905*'843_site norm radn diffs'!B22</f>
        <v>-0.4768509164185647</v>
      </c>
      <c r="C22" s="12">
        <f>'30 yr tmin'!C22+0.0802*'843_site norm radn diffs'!C22</f>
        <v>0.16694719154319254</v>
      </c>
      <c r="D22" s="12">
        <f>'30 yr tmin'!D22+-0.3805*'843_site norm radn diffs'!D22</f>
        <v>0.09310732312557835</v>
      </c>
      <c r="E22" s="12">
        <f>'30 yr tmin'!E22+-0.0817*'843_site norm radn diffs'!E22</f>
        <v>1.8317070927978287</v>
      </c>
      <c r="F22" s="12">
        <f>'30 yr tmin'!F22+-0.6676*'843_site norm radn diffs'!F22</f>
        <v>3.9369563353766015</v>
      </c>
      <c r="G22" s="12">
        <f>'30 yr tmin'!G22+-0.5385*'843_site norm radn diffs'!G22</f>
        <v>7.235736905867249</v>
      </c>
      <c r="H22" s="12">
        <f>'30 yr tmin'!H22+-1.9574*'843_site norm radn diffs'!H22</f>
        <v>9.613961021791326</v>
      </c>
      <c r="I22" s="12">
        <f>'30 yr tmin'!I22+-1.6497*'843_site norm radn diffs'!I22</f>
        <v>10.421378387594343</v>
      </c>
      <c r="J22" s="12">
        <f>'30 yr tmin'!J22+-1.4851*'843_site norm radn diffs'!J22</f>
        <v>8.485306857834019</v>
      </c>
      <c r="K22" s="12">
        <f>'30 yr tmin'!K22+-0.6049*'843_site norm radn diffs'!K22</f>
        <v>5.11887394985765</v>
      </c>
      <c r="L22" s="12">
        <f>'30 yr tmin'!L22+-0.6222*'843_site norm radn diffs'!L22</f>
        <v>0.6825052118648901</v>
      </c>
      <c r="M22" s="12">
        <f>'30 yr tmin'!M22+-0.0097*'843_site norm radn diffs'!M22</f>
        <v>-0.6081576509186489</v>
      </c>
      <c r="N22" s="9"/>
    </row>
    <row r="23" spans="1:14" ht="11.25">
      <c r="A23" s="4" t="s">
        <v>23</v>
      </c>
      <c r="B23" s="12">
        <f>'30 yr tmin'!B23+-0.0905*'843_site norm radn diffs'!B23</f>
        <v>-0.27617977106716174</v>
      </c>
      <c r="C23" s="12">
        <f>'30 yr tmin'!C23+0.0802*'843_site norm radn diffs'!C23</f>
        <v>0.3655702795411</v>
      </c>
      <c r="D23" s="12">
        <f>'30 yr tmin'!D23+-0.3805*'843_site norm radn diffs'!D23</f>
        <v>0.3065037948308553</v>
      </c>
      <c r="E23" s="12">
        <f>'30 yr tmin'!E23+-0.0817*'843_site norm radn diffs'!E23</f>
        <v>1.9375515836730977</v>
      </c>
      <c r="F23" s="12">
        <f>'30 yr tmin'!F23+-0.6676*'843_site norm radn diffs'!F23</f>
        <v>4.05767870430066</v>
      </c>
      <c r="G23" s="12">
        <f>'30 yr tmin'!G23+-0.5385*'843_site norm radn diffs'!G23</f>
        <v>7.240673677624057</v>
      </c>
      <c r="H23" s="12">
        <f>'30 yr tmin'!H23+-1.9574*'843_site norm radn diffs'!H23</f>
        <v>8.834049998120726</v>
      </c>
      <c r="I23" s="12">
        <f>'30 yr tmin'!I23+-1.6497*'843_site norm radn diffs'!I23</f>
        <v>9.469927562338437</v>
      </c>
      <c r="J23" s="12">
        <f>'30 yr tmin'!J23+-1.4851*'843_site norm radn diffs'!J23</f>
        <v>7.806047642192909</v>
      </c>
      <c r="K23" s="12">
        <f>'30 yr tmin'!K23+-0.6049*'843_site norm radn diffs'!K23</f>
        <v>5.042908193914751</v>
      </c>
      <c r="L23" s="12">
        <f>'30 yr tmin'!L23+-0.6222*'843_site norm radn diffs'!L23</f>
        <v>0.9901229702359213</v>
      </c>
      <c r="M23" s="12">
        <f>'30 yr tmin'!M23+-0.0097*'843_site norm radn diffs'!M23</f>
        <v>-0.4079487890759799</v>
      </c>
      <c r="N23" s="9"/>
    </row>
    <row r="24" spans="1:14" ht="11.25">
      <c r="A24" s="4" t="s">
        <v>24</v>
      </c>
      <c r="B24" s="12">
        <f>'30 yr tmin'!B24+-0.0905*'843_site norm radn diffs'!B24</f>
        <v>-0.553057090619687</v>
      </c>
      <c r="C24" s="12">
        <f>'30 yr tmin'!C24+0.0802*'843_site norm radn diffs'!C24</f>
        <v>0.24300002442379576</v>
      </c>
      <c r="D24" s="12">
        <f>'30 yr tmin'!D24+-0.3805*'843_site norm radn diffs'!D24</f>
        <v>0.9247793345300382</v>
      </c>
      <c r="E24" s="12">
        <f>'30 yr tmin'!E24+-0.0817*'843_site norm radn diffs'!E24</f>
        <v>2.6630000331300963</v>
      </c>
      <c r="F24" s="12">
        <f>'30 yr tmin'!F24+-0.6676*'843_site norm radn diffs'!F24</f>
        <v>5.0368359190985315</v>
      </c>
      <c r="G24" s="12">
        <f>'30 yr tmin'!G24+-0.5385*'843_site norm radn diffs'!G24</f>
        <v>8.26371364113302</v>
      </c>
      <c r="H24" s="12">
        <f>'30 yr tmin'!H24+-1.9574*'843_site norm radn diffs'!H24</f>
        <v>9.894771326227373</v>
      </c>
      <c r="I24" s="12">
        <f>'30 yr tmin'!I24+-1.6497*'843_site norm radn diffs'!I24</f>
        <v>10.392441080416543</v>
      </c>
      <c r="J24" s="12">
        <f>'30 yr tmin'!J24+-1.4851*'843_site norm radn diffs'!J24</f>
        <v>8.36002252474063</v>
      </c>
      <c r="K24" s="12">
        <f>'30 yr tmin'!K24+-0.6049*'843_site norm radn diffs'!K24</f>
        <v>5.143725760433977</v>
      </c>
      <c r="L24" s="12">
        <f>'30 yr tmin'!L24+-0.6222*'843_site norm radn diffs'!L24</f>
        <v>1.557566435732188</v>
      </c>
      <c r="M24" s="12">
        <f>'30 yr tmin'!M24+-0.0097*'843_site norm radn diffs'!M24</f>
        <v>-0.4055522295192582</v>
      </c>
      <c r="N24" s="9"/>
    </row>
    <row r="25" spans="1:14" ht="11.25">
      <c r="A25" s="4" t="s">
        <v>25</v>
      </c>
      <c r="B25" s="12">
        <f>'30 yr tmin'!B25+-0.0905*'843_site norm radn diffs'!B25</f>
        <v>-0.5765859149240029</v>
      </c>
      <c r="C25" s="12">
        <f>'30 yr tmin'!C25+0.0802*'843_site norm radn diffs'!C25</f>
        <v>0.5690216644474099</v>
      </c>
      <c r="D25" s="12">
        <f>'30 yr tmin'!D25+-0.3805*'843_site norm radn diffs'!D25</f>
        <v>0.8733674547284305</v>
      </c>
      <c r="E25" s="12">
        <f>'30 yr tmin'!E25+-0.0817*'843_site norm radn diffs'!E25</f>
        <v>2.633228166331205</v>
      </c>
      <c r="F25" s="12">
        <f>'30 yr tmin'!F25+-0.6676*'843_site norm radn diffs'!F25</f>
        <v>5.342046845358842</v>
      </c>
      <c r="G25" s="12">
        <f>'30 yr tmin'!G25+-0.5385*'843_site norm radn diffs'!G25</f>
        <v>8.14931730517878</v>
      </c>
      <c r="H25" s="12">
        <f>'30 yr tmin'!H25+-1.9574*'843_site norm radn diffs'!H25</f>
        <v>8.959938470901296</v>
      </c>
      <c r="I25" s="12">
        <f>'30 yr tmin'!I25+-1.6497*'843_site norm radn diffs'!I25</f>
        <v>9.405144574257651</v>
      </c>
      <c r="J25" s="12">
        <f>'30 yr tmin'!J25+-1.4851*'843_site norm radn diffs'!J25</f>
        <v>6.563516662223049</v>
      </c>
      <c r="K25" s="12">
        <f>'30 yr tmin'!K25+-0.6049*'843_site norm radn diffs'!K25</f>
        <v>4.076033740906672</v>
      </c>
      <c r="L25" s="12">
        <f>'30 yr tmin'!L25+-0.6222*'843_site norm radn diffs'!L25</f>
        <v>1.2761097565978021</v>
      </c>
      <c r="M25" s="12">
        <f>'30 yr tmin'!M25+-0.0097*'843_site norm radn diffs'!M25</f>
        <v>-0.5082400272897715</v>
      </c>
      <c r="N25" s="9"/>
    </row>
    <row r="26" spans="1:14" ht="11.25">
      <c r="A26" s="4" t="s">
        <v>26</v>
      </c>
      <c r="B26" s="12">
        <f>'30 yr tmin'!B26+-0.0905*'843_site norm radn diffs'!B26</f>
        <v>-0.368781828039815</v>
      </c>
      <c r="C26" s="12">
        <f>'30 yr tmin'!C26+0.0802*'843_site norm radn diffs'!C26</f>
        <v>0.36225765399218124</v>
      </c>
      <c r="D26" s="12">
        <f>'30 yr tmin'!D26+-0.3805*'843_site norm radn diffs'!D26</f>
        <v>1.0927586740483357</v>
      </c>
      <c r="E26" s="12">
        <f>'30 yr tmin'!E26+-0.0817*'843_site norm radn diffs'!E26</f>
        <v>2.731905921889462</v>
      </c>
      <c r="F26" s="12">
        <f>'30 yr tmin'!F26+-0.6676*'843_site norm radn diffs'!F26</f>
        <v>4.946662473059214</v>
      </c>
      <c r="G26" s="12">
        <f>'30 yr tmin'!G26+-0.5385*'843_site norm radn diffs'!G26</f>
        <v>7.870943753747379</v>
      </c>
      <c r="H26" s="12">
        <f>'30 yr tmin'!H26+-1.9574*'843_site norm radn diffs'!H26</f>
        <v>9.221149855668687</v>
      </c>
      <c r="I26" s="12">
        <f>'30 yr tmin'!I26+-1.6497*'843_site norm radn diffs'!I26</f>
        <v>9.42138737992867</v>
      </c>
      <c r="J26" s="12">
        <f>'30 yr tmin'!J26+-1.4851*'843_site norm radn diffs'!J26</f>
        <v>6.669772221291704</v>
      </c>
      <c r="K26" s="12">
        <f>'30 yr tmin'!K26+-0.6049*'843_site norm radn diffs'!K26</f>
        <v>4.112680500075052</v>
      </c>
      <c r="L26" s="12">
        <f>'30 yr tmin'!L26+-0.6222*'843_site norm radn diffs'!L26</f>
        <v>1.525741061568509</v>
      </c>
      <c r="M26" s="12">
        <f>'30 yr tmin'!M26+-0.0097*'843_site norm radn diffs'!M26</f>
        <v>-0.00722476090430319</v>
      </c>
      <c r="N26" s="9"/>
    </row>
    <row r="27" spans="1:14" ht="11.25">
      <c r="A27" s="4" t="s">
        <v>27</v>
      </c>
      <c r="B27" s="12">
        <f>'30 yr tmin'!B27+-0.0905*'843_site norm radn diffs'!B27</f>
        <v>-0.8507428409212997</v>
      </c>
      <c r="C27" s="12">
        <f>'30 yr tmin'!C27+0.0802*'843_site norm radn diffs'!C27</f>
        <v>0.14619637326275345</v>
      </c>
      <c r="D27" s="12">
        <f>'30 yr tmin'!D27+-0.3805*'843_site norm radn diffs'!D27</f>
        <v>0.2976114378752055</v>
      </c>
      <c r="E27" s="12">
        <f>'30 yr tmin'!E27+-0.0817*'843_site norm radn diffs'!E27</f>
        <v>1.8602470697381648</v>
      </c>
      <c r="F27" s="12">
        <f>'30 yr tmin'!F27+-0.6676*'843_site norm radn diffs'!F27</f>
        <v>4.380422226425604</v>
      </c>
      <c r="G27" s="12">
        <f>'30 yr tmin'!G27+-0.5385*'843_site norm radn diffs'!G27</f>
        <v>7.25106108836234</v>
      </c>
      <c r="H27" s="12">
        <f>'30 yr tmin'!H27+-1.9574*'843_site norm radn diffs'!H27</f>
        <v>9.598920134349836</v>
      </c>
      <c r="I27" s="12">
        <f>'30 yr tmin'!I27+-1.6497*'843_site norm radn diffs'!I27</f>
        <v>10.11677664537941</v>
      </c>
      <c r="J27" s="12">
        <f>'30 yr tmin'!J27+-1.4851*'843_site norm radn diffs'!J27</f>
        <v>7.582767148122271</v>
      </c>
      <c r="K27" s="12">
        <f>'30 yr tmin'!K27+-0.6049*'843_site norm radn diffs'!K27</f>
        <v>4.775300443632377</v>
      </c>
      <c r="L27" s="12">
        <f>'30 yr tmin'!L27+-0.6222*'843_site norm radn diffs'!L27</f>
        <v>1.14548598731793</v>
      </c>
      <c r="M27" s="12">
        <f>'30 yr tmin'!M27+-0.0097*'843_site norm radn diffs'!M27</f>
        <v>-0.6055355181525196</v>
      </c>
      <c r="N27" s="9"/>
    </row>
    <row r="28" spans="1:14" ht="11.25">
      <c r="A28" s="4" t="s">
        <v>28</v>
      </c>
      <c r="B28" s="12">
        <f>'30 yr tmin'!B28+-0.0905*'843_site norm radn diffs'!B28</f>
        <v>-0.16744306848908747</v>
      </c>
      <c r="C28" s="12">
        <f>'30 yr tmin'!C28+0.0802*'843_site norm radn diffs'!C28</f>
        <v>0.6605756070522488</v>
      </c>
      <c r="D28" s="12">
        <f>'30 yr tmin'!D28+-0.3805*'843_site norm radn diffs'!D28</f>
        <v>1.292407351368698</v>
      </c>
      <c r="E28" s="12">
        <f>'30 yr tmin'!E28+-0.0817*'843_site norm radn diffs'!E28</f>
        <v>2.933559714428433</v>
      </c>
      <c r="F28" s="12">
        <f>'30 yr tmin'!F28+-0.6676*'843_site norm radn diffs'!F28</f>
        <v>5.37608809170358</v>
      </c>
      <c r="G28" s="12">
        <f>'30 yr tmin'!G28+-0.5385*'843_site norm radn diffs'!G28</f>
        <v>8.60133209244916</v>
      </c>
      <c r="H28" s="12">
        <f>'30 yr tmin'!H28+-1.9574*'843_site norm radn diffs'!H28</f>
        <v>10.03785416896135</v>
      </c>
      <c r="I28" s="12">
        <f>'30 yr tmin'!I28+-1.6497*'843_site norm radn diffs'!I28</f>
        <v>10.165480790579752</v>
      </c>
      <c r="J28" s="12">
        <f>'30 yr tmin'!J28+-1.4851*'843_site norm radn diffs'!J28</f>
        <v>8.07300345455805</v>
      </c>
      <c r="K28" s="12">
        <f>'30 yr tmin'!K28+-0.6049*'843_site norm radn diffs'!K28</f>
        <v>4.819827870427174</v>
      </c>
      <c r="L28" s="12">
        <f>'30 yr tmin'!L28+-0.6222*'843_site norm radn diffs'!L28</f>
        <v>1.8395717806090897</v>
      </c>
      <c r="M28" s="12">
        <f>'30 yr tmin'!M28+-0.0097*'843_site norm radn diffs'!M28</f>
        <v>0.29289238443931426</v>
      </c>
      <c r="N28" s="9"/>
    </row>
    <row r="29" spans="1:14" ht="11.25">
      <c r="A29" s="4" t="s">
        <v>29</v>
      </c>
      <c r="B29" s="12">
        <f>'30 yr tmin'!B29+-0.0905*'843_site norm radn diffs'!B29</f>
        <v>-0.4760139711799609</v>
      </c>
      <c r="C29" s="12">
        <f>'30 yr tmin'!C29+0.0802*'843_site norm radn diffs'!C29</f>
        <v>-1.3294672663385871</v>
      </c>
      <c r="D29" s="12">
        <f>'30 yr tmin'!D29+-0.3805*'843_site norm radn diffs'!D29</f>
        <v>-1.3405105432488522</v>
      </c>
      <c r="E29" s="12">
        <f>'30 yr tmin'!E29+-0.0817*'843_site norm radn diffs'!E29</f>
        <v>0.5270915438710985</v>
      </c>
      <c r="F29" s="12">
        <f>'30 yr tmin'!F29+-0.6676*'843_site norm radn diffs'!F29</f>
        <v>1.8310367843439619</v>
      </c>
      <c r="G29" s="12">
        <f>'30 yr tmin'!G29+-0.5385*'843_site norm radn diffs'!G29</f>
        <v>5.7505419680694665</v>
      </c>
      <c r="H29" s="12">
        <f>'30 yr tmin'!H29+-1.9574*'843_site norm radn diffs'!H29</f>
        <v>8.067575135681842</v>
      </c>
      <c r="I29" s="12">
        <f>'30 yr tmin'!I29+-1.6497*'843_site norm radn diffs'!I29</f>
        <v>8.678687115796492</v>
      </c>
      <c r="J29" s="12">
        <f>'30 yr tmin'!J29+-1.4851*'843_site norm radn diffs'!J29</f>
        <v>6.159589033790867</v>
      </c>
      <c r="K29" s="12">
        <f>'30 yr tmin'!K29+-0.6049*'843_site norm radn diffs'!K29</f>
        <v>4.257049013078249</v>
      </c>
      <c r="L29" s="12">
        <f>'30 yr tmin'!L29+-0.6222*'843_site norm radn diffs'!L29</f>
        <v>-1.3334272077235336</v>
      </c>
      <c r="M29" s="12">
        <f>'30 yr tmin'!M29+-0.0097*'843_site norm radn diffs'!M29</f>
        <v>-1.7081359427979352</v>
      </c>
      <c r="N29" s="9"/>
    </row>
    <row r="30" spans="1:14" ht="11.25">
      <c r="A30" s="4" t="s">
        <v>30</v>
      </c>
      <c r="B30" s="12">
        <f>'30 yr tmin'!B30+-0.0905*'843_site norm radn diffs'!B30</f>
        <v>0.3234239297538972</v>
      </c>
      <c r="C30" s="12">
        <f>'30 yr tmin'!C30+0.0802*'843_site norm radn diffs'!C30</f>
        <v>1.5675781766639356</v>
      </c>
      <c r="D30" s="12">
        <f>'30 yr tmin'!D30+-0.3805*'843_site norm radn diffs'!D30</f>
        <v>1.8817387657821056</v>
      </c>
      <c r="E30" s="12">
        <f>'30 yr tmin'!E30+-0.0817*'843_site norm radn diffs'!E30</f>
        <v>3.1310029249187052</v>
      </c>
      <c r="F30" s="12">
        <f>'30 yr tmin'!F30+-0.6676*'843_site norm radn diffs'!F30</f>
        <v>5.842372436730575</v>
      </c>
      <c r="G30" s="12">
        <f>'30 yr tmin'!G30+-0.5385*'843_site norm radn diffs'!G30</f>
        <v>9.33360130991768</v>
      </c>
      <c r="H30" s="12">
        <f>'30 yr tmin'!H30+-1.9574*'843_site norm radn diffs'!H30</f>
        <v>10.096122612320086</v>
      </c>
      <c r="I30" s="12">
        <f>'30 yr tmin'!I30+-1.6497*'843_site norm radn diffs'!I30</f>
        <v>10.219597059707032</v>
      </c>
      <c r="J30" s="12">
        <f>'30 yr tmin'!J30+-1.4851*'843_site norm radn diffs'!J30</f>
        <v>8.656657391704742</v>
      </c>
      <c r="K30" s="12">
        <f>'30 yr tmin'!K30+-0.6049*'843_site norm radn diffs'!K30</f>
        <v>5.492496930918463</v>
      </c>
      <c r="L30" s="12">
        <f>'30 yr tmin'!L30+-0.6222*'843_site norm radn diffs'!L30</f>
        <v>1.6752620206998858</v>
      </c>
      <c r="M30" s="12">
        <f>'30 yr tmin'!M30+-0.0097*'843_site norm radn diffs'!M30</f>
        <v>0.7918299979411962</v>
      </c>
      <c r="N30" s="9"/>
    </row>
    <row r="31" spans="1:14" ht="11.25">
      <c r="A31" s="4" t="s">
        <v>31</v>
      </c>
      <c r="B31" s="12">
        <f>'30 yr tmin'!B31+-0.0905*'843_site norm radn diffs'!B31</f>
        <v>-1.2820834799788212</v>
      </c>
      <c r="C31" s="12">
        <f>'30 yr tmin'!C31+0.0802*'843_site norm radn diffs'!C31</f>
        <v>-0.4259677836937336</v>
      </c>
      <c r="D31" s="12">
        <f>'30 yr tmin'!D31+-0.3805*'843_site norm radn diffs'!D31</f>
        <v>-0.25167657412870403</v>
      </c>
      <c r="E31" s="12">
        <f>'30 yr tmin'!E31+-0.0817*'843_site norm radn diffs'!E31</f>
        <v>0.8254815467283342</v>
      </c>
      <c r="F31" s="12">
        <f>'30 yr tmin'!F31+-0.6676*'843_site norm radn diffs'!F31</f>
        <v>2.702268242805512</v>
      </c>
      <c r="G31" s="12">
        <f>'30 yr tmin'!G31+-0.5385*'843_site norm radn diffs'!G31</f>
        <v>6.5228376233681375</v>
      </c>
      <c r="H31" s="12">
        <f>'30 yr tmin'!H31+-1.9574*'843_site norm radn diffs'!H31</f>
        <v>8.86628492112702</v>
      </c>
      <c r="I31" s="12">
        <f>'30 yr tmin'!I31+-1.6497*'843_site norm radn diffs'!I31</f>
        <v>9.522429576183674</v>
      </c>
      <c r="J31" s="12">
        <f>'30 yr tmin'!J31+-1.4851*'843_site norm radn diffs'!J31</f>
        <v>8.243532348875718</v>
      </c>
      <c r="K31" s="12">
        <f>'30 yr tmin'!K31+-0.6049*'843_site norm radn diffs'!K31</f>
        <v>5.1414105569209365</v>
      </c>
      <c r="L31" s="12">
        <f>'30 yr tmin'!L31+-0.6222*'843_site norm radn diffs'!L31</f>
        <v>-0.3707575715859536</v>
      </c>
      <c r="M31" s="12">
        <f>'30 yr tmin'!M31+-0.0097*'843_site norm radn diffs'!M31</f>
        <v>-0.6088680263294923</v>
      </c>
      <c r="N31" s="9"/>
    </row>
    <row r="32" spans="1:14" ht="11.25">
      <c r="A32" s="4" t="s">
        <v>32</v>
      </c>
      <c r="B32" s="12">
        <f>'30 yr tmin'!B32+-0.0905*'843_site norm radn diffs'!B32</f>
        <v>0.8247501228465345</v>
      </c>
      <c r="C32" s="12">
        <f>'30 yr tmin'!C32+0.0802*'843_site norm radn diffs'!C32</f>
        <v>1.568466971759824</v>
      </c>
      <c r="D32" s="12">
        <f>'30 yr tmin'!D32+-0.3805*'843_site norm radn diffs'!D32</f>
        <v>2.066449137279441</v>
      </c>
      <c r="E32" s="12">
        <f>'30 yr tmin'!E32+-0.0817*'843_site norm radn diffs'!E32</f>
        <v>3.8263114172219437</v>
      </c>
      <c r="F32" s="12">
        <f>'30 yr tmin'!F32+-0.6676*'843_site norm radn diffs'!F32</f>
        <v>6.6956040921924105</v>
      </c>
      <c r="G32" s="12">
        <f>'30 yr tmin'!G32+-0.5385*'843_site norm radn diffs'!G32</f>
        <v>9.409613585987353</v>
      </c>
      <c r="H32" s="12">
        <f>'30 yr tmin'!H32+-1.9574*'843_site norm radn diffs'!H32</f>
        <v>11.304666097413849</v>
      </c>
      <c r="I32" s="12">
        <f>'30 yr tmin'!I32+-1.6497*'843_site norm radn diffs'!I32</f>
        <v>12.08080891360337</v>
      </c>
      <c r="J32" s="12">
        <f>'30 yr tmin'!J32+-1.4851*'843_site norm radn diffs'!J32</f>
        <v>9.350577939984591</v>
      </c>
      <c r="K32" s="12">
        <f>'30 yr tmin'!K32+-0.6049*'843_site norm radn diffs'!K32</f>
        <v>7.068661988744394</v>
      </c>
      <c r="L32" s="12">
        <f>'30 yr tmin'!L32+-0.6222*'843_site norm radn diffs'!L32</f>
        <v>1.9724009850847972</v>
      </c>
      <c r="M32" s="12">
        <f>'30 yr tmin'!M32+-0.0097*'843_site norm radn diffs'!M32</f>
        <v>1.0927686731383883</v>
      </c>
      <c r="N32" s="9"/>
    </row>
    <row r="33" spans="1:14" ht="11.25">
      <c r="A33" s="4" t="s">
        <v>33</v>
      </c>
      <c r="B33" s="12">
        <f>'30 yr tmin'!B33+-0.0905*'843_site norm radn diffs'!B33</f>
        <v>-0.5686047085293982</v>
      </c>
      <c r="C33" s="12">
        <f>'30 yr tmin'!C33+0.0802*'843_site norm radn diffs'!C33</f>
        <v>0.3608997858243705</v>
      </c>
      <c r="D33" s="12">
        <f>'30 yr tmin'!D33+-0.3805*'843_site norm radn diffs'!D33</f>
        <v>0.41007172870794656</v>
      </c>
      <c r="E33" s="12">
        <f>'30 yr tmin'!E33+-0.0817*'843_site norm radn diffs'!E33</f>
        <v>2.235757077897817</v>
      </c>
      <c r="F33" s="12">
        <f>'30 yr tmin'!F33+-0.6676*'843_site norm radn diffs'!F33</f>
        <v>3.969092900745717</v>
      </c>
      <c r="G33" s="12">
        <f>'30 yr tmin'!G33+-0.5385*'843_site norm radn diffs'!G33</f>
        <v>6.734491413102002</v>
      </c>
      <c r="H33" s="12">
        <f>'30 yr tmin'!H33+-1.9574*'843_site norm radn diffs'!H33</f>
        <v>7.886886240997114</v>
      </c>
      <c r="I33" s="12">
        <f>'30 yr tmin'!I33+-1.6497*'843_site norm radn diffs'!I33</f>
        <v>8.284847010062801</v>
      </c>
      <c r="J33" s="12">
        <f>'30 yr tmin'!J33+-1.4851*'843_site norm radn diffs'!J33</f>
        <v>6.239531248306149</v>
      </c>
      <c r="K33" s="12">
        <f>'30 yr tmin'!K33+-0.6049*'843_site norm radn diffs'!K33</f>
        <v>3.950793809336776</v>
      </c>
      <c r="L33" s="12">
        <f>'30 yr tmin'!L33+-0.6222*'843_site norm radn diffs'!L33</f>
        <v>1.0510475481591062</v>
      </c>
      <c r="M33" s="12">
        <f>'30 yr tmin'!M33+-0.0097*'843_site norm radn diffs'!M33</f>
        <v>-0.4074215109624931</v>
      </c>
      <c r="N33" s="9"/>
    </row>
    <row r="34" spans="1:14" ht="11.25">
      <c r="A34" s="4" t="s">
        <v>34</v>
      </c>
      <c r="B34" s="12">
        <f>'30 yr tmin'!B34+-0.0905*'843_site norm radn diffs'!B34</f>
        <v>-1.16954915678468</v>
      </c>
      <c r="C34" s="12">
        <f>'30 yr tmin'!C34+0.0802*'843_site norm radn diffs'!C34</f>
        <v>-0.9368603897445722</v>
      </c>
      <c r="D34" s="12">
        <f>'30 yr tmin'!D34+-0.3805*'843_site norm radn diffs'!D34</f>
        <v>-0.3195272043369733</v>
      </c>
      <c r="E34" s="12">
        <f>'30 yr tmin'!E34+-0.0817*'843_site norm radn diffs'!E34</f>
        <v>1.1297790281137627</v>
      </c>
      <c r="F34" s="12">
        <f>'30 yr tmin'!F34+-0.6676*'843_site norm radn diffs'!F34</f>
        <v>3.520839076991849</v>
      </c>
      <c r="G34" s="12">
        <f>'30 yr tmin'!G34+-0.5385*'843_site norm radn diffs'!G34</f>
        <v>6.839925380991981</v>
      </c>
      <c r="H34" s="12">
        <f>'30 yr tmin'!H34+-1.9574*'843_site norm radn diffs'!H34</f>
        <v>8.524899605161488</v>
      </c>
      <c r="I34" s="12">
        <f>'30 yr tmin'!I34+-1.6497*'843_site norm radn diffs'!I34</f>
        <v>8.65746562762235</v>
      </c>
      <c r="J34" s="12">
        <f>'30 yr tmin'!J34+-1.4851*'843_site norm radn diffs'!J34</f>
        <v>6.423051846855055</v>
      </c>
      <c r="K34" s="12">
        <f>'30 yr tmin'!K34+-0.6049*'843_site norm radn diffs'!K34</f>
        <v>4.1095232318749275</v>
      </c>
      <c r="L34" s="12">
        <f>'30 yr tmin'!L34+-0.6222*'843_site norm radn diffs'!L34</f>
        <v>0.8206229859051819</v>
      </c>
      <c r="M34" s="12">
        <f>'30 yr tmin'!M34+-0.0097*'843_site norm radn diffs'!M34</f>
        <v>-0.8074401910140446</v>
      </c>
      <c r="N34" s="9"/>
    </row>
    <row r="35" spans="1:14" ht="11.25">
      <c r="A35" s="4" t="s">
        <v>35</v>
      </c>
      <c r="B35" s="12">
        <f>'30 yr tmin'!B35+-0.0905*'843_site norm radn diffs'!B35</f>
        <v>0.13700223009730667</v>
      </c>
      <c r="C35" s="12">
        <f>'30 yr tmin'!C35+0.0802*'843_site norm radn diffs'!C35</f>
        <v>0.8593268296625532</v>
      </c>
      <c r="D35" s="12">
        <f>'30 yr tmin'!D35+-0.3805*'843_site norm radn diffs'!D35</f>
        <v>0.9122457635625514</v>
      </c>
      <c r="E35" s="12">
        <f>'30 yr tmin'!E35+-0.0817*'843_site norm radn diffs'!E35</f>
        <v>2.2401978567208016</v>
      </c>
      <c r="F35" s="12">
        <f>'30 yr tmin'!F35+-0.6676*'843_site norm radn diffs'!F35</f>
        <v>4.985282484363732</v>
      </c>
      <c r="G35" s="12">
        <f>'30 yr tmin'!G35+-0.5385*'843_site norm radn diffs'!G35</f>
        <v>8.375021716788726</v>
      </c>
      <c r="H35" s="12">
        <f>'30 yr tmin'!H35+-1.9574*'843_site norm radn diffs'!H35</f>
        <v>10.247954418950927</v>
      </c>
      <c r="I35" s="12">
        <f>'30 yr tmin'!I35+-1.6497*'843_site norm radn diffs'!I35</f>
        <v>10.608778548351012</v>
      </c>
      <c r="J35" s="12">
        <f>'30 yr tmin'!J35+-1.4851*'843_site norm radn diffs'!J35</f>
        <v>8.213104000496143</v>
      </c>
      <c r="K35" s="12">
        <f>'30 yr tmin'!K35+-0.6049*'843_site norm radn diffs'!K35</f>
        <v>5.535592077210113</v>
      </c>
      <c r="L35" s="12">
        <f>'30 yr tmin'!L35+-0.6222*'843_site norm radn diffs'!L35</f>
        <v>1.5624963256444233</v>
      </c>
      <c r="M35" s="12">
        <f>'30 yr tmin'!M35+-0.0097*'843_site norm radn diffs'!M35</f>
        <v>0.29319600825810516</v>
      </c>
      <c r="N35" s="9"/>
    </row>
    <row r="36" spans="1:14" ht="11.25">
      <c r="A36" s="4" t="s">
        <v>36</v>
      </c>
      <c r="B36" s="12">
        <f>'30 yr tmin'!B36+-0.0905*'843_site norm radn diffs'!B36</f>
        <v>-1.2601922042220293</v>
      </c>
      <c r="C36" s="12">
        <f>'30 yr tmin'!C36+0.0802*'843_site norm radn diffs'!C36</f>
        <v>-0.43964284947841253</v>
      </c>
      <c r="D36" s="12">
        <f>'30 yr tmin'!D36+-0.3805*'843_site norm radn diffs'!D36</f>
        <v>-0.2962327982066422</v>
      </c>
      <c r="E36" s="12">
        <f>'30 yr tmin'!E36+-0.0817*'843_site norm radn diffs'!E36</f>
        <v>1.3367287374626529</v>
      </c>
      <c r="F36" s="12">
        <f>'30 yr tmin'!F36+-0.6676*'843_site norm radn diffs'!F36</f>
        <v>3.504019622649903</v>
      </c>
      <c r="G36" s="12">
        <f>'30 yr tmin'!G36+-0.5385*'843_site norm radn diffs'!G36</f>
        <v>6.688010431658181</v>
      </c>
      <c r="H36" s="12">
        <f>'30 yr tmin'!H36+-1.9574*'843_site norm radn diffs'!H36</f>
        <v>8.096242037774982</v>
      </c>
      <c r="I36" s="12">
        <f>'30 yr tmin'!I36+-1.6497*'843_site norm radn diffs'!I36</f>
        <v>8.459295815076459</v>
      </c>
      <c r="J36" s="12">
        <f>'30 yr tmin'!J36+-1.4851*'843_site norm radn diffs'!J36</f>
        <v>6.33852519244837</v>
      </c>
      <c r="K36" s="12">
        <f>'30 yr tmin'!K36+-0.6049*'843_site norm radn diffs'!K36</f>
        <v>3.531556075912886</v>
      </c>
      <c r="L36" s="12">
        <f>'30 yr tmin'!L36+-0.6222*'843_site norm radn diffs'!L36</f>
        <v>0.6446473283737915</v>
      </c>
      <c r="M36" s="12">
        <f>'30 yr tmin'!M36+-0.0097*'843_site norm radn diffs'!M36</f>
        <v>-0.806483452252796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 gridLines="1"/>
  <pageMargins left="0.75" right="0.75" top="1" bottom="1" header="0.5" footer="0.5"/>
  <pageSetup fitToHeight="1" fitToWidth="1"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B4" sqref="B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42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tmax'!B4+4.99*'843_site norm radn diffs'!B4</f>
        <v>6.263969534731794</v>
      </c>
      <c r="C4" s="12">
        <f>'30 yr tmax'!C4+4.99*'843_site norm radn diffs'!C4</f>
        <v>8.727829724282927</v>
      </c>
      <c r="D4" s="12">
        <f>'30 yr tmax'!D4+4.99*'843_site norm radn diffs'!D4</f>
        <v>12.329363073543037</v>
      </c>
      <c r="E4" s="12">
        <f>'30 yr tmax'!E4+4.99*'843_site norm radn diffs'!E4</f>
        <v>16.12111445537831</v>
      </c>
      <c r="F4" s="12">
        <f>'30 yr tmax'!F4+4.99*'843_site norm radn diffs'!F4</f>
        <v>20.096223037105258</v>
      </c>
      <c r="G4" s="12">
        <f>'30 yr tmax'!G4+4.99*'843_site norm radn diffs'!G4</f>
        <v>24.066016127010606</v>
      </c>
      <c r="H4" s="12">
        <f>'30 yr tmax'!H4+4.99*'843_site norm radn diffs'!H4</f>
        <v>28.628963518265923</v>
      </c>
      <c r="I4" s="12">
        <f>'30 yr tmax'!I4+4.99*'843_site norm radn diffs'!I4</f>
        <v>28.818223086877456</v>
      </c>
      <c r="J4" s="12">
        <f>'30 yr tmax'!J4+4.99*'843_site norm radn diffs'!J4</f>
        <v>25.558514650927478</v>
      </c>
      <c r="K4" s="12">
        <f>'30 yr tmax'!K4+4.99*'843_site norm radn diffs'!K4</f>
        <v>17.70951294013545</v>
      </c>
      <c r="L4" s="12">
        <f>'30 yr tmax'!L4+4.99*'843_site norm radn diffs'!L4</f>
        <v>9.164351167870404</v>
      </c>
      <c r="M4" s="12">
        <f>'30 yr tmax'!M4+4.99*'843_site norm radn diffs'!M4</f>
        <v>5.446903787093728</v>
      </c>
      <c r="N4" s="9"/>
    </row>
    <row r="5" spans="1:14" ht="11.25">
      <c r="A5" s="4" t="s">
        <v>5</v>
      </c>
      <c r="B5" s="12">
        <f>'30 yr tmax'!B5+4.99*'843_site norm radn diffs'!B5</f>
        <v>7.051781856757685</v>
      </c>
      <c r="C5" s="12">
        <f>'30 yr tmax'!C5+4.99*'843_site norm radn diffs'!C5</f>
        <v>8.893424617939825</v>
      </c>
      <c r="D5" s="12">
        <f>'30 yr tmax'!D5+4.99*'843_site norm radn diffs'!D5</f>
        <v>11.797211122586457</v>
      </c>
      <c r="E5" s="12">
        <f>'30 yr tmax'!E5+4.99*'843_site norm radn diffs'!E5</f>
        <v>16.329503983639142</v>
      </c>
      <c r="F5" s="12">
        <f>'30 yr tmax'!F5+4.99*'843_site norm radn diffs'!F5</f>
        <v>21.493784551466298</v>
      </c>
      <c r="G5" s="12">
        <f>'30 yr tmax'!G5+4.99*'843_site norm radn diffs'!G5</f>
        <v>26.015602455405695</v>
      </c>
      <c r="H5" s="12">
        <f>'30 yr tmax'!H5+4.99*'843_site norm radn diffs'!H5</f>
        <v>30.954812240934807</v>
      </c>
      <c r="I5" s="12">
        <f>'30 yr tmax'!I5+4.99*'843_site norm radn diffs'!I5</f>
        <v>29.78911729497451</v>
      </c>
      <c r="J5" s="12">
        <f>'30 yr tmax'!J5+4.99*'843_site norm radn diffs'!J5</f>
        <v>23.19718831345701</v>
      </c>
      <c r="K5" s="12">
        <f>'30 yr tmax'!K5+4.99*'843_site norm radn diffs'!K5</f>
        <v>16.473088680372463</v>
      </c>
      <c r="L5" s="12">
        <f>'30 yr tmax'!L5+4.99*'843_site norm radn diffs'!L5</f>
        <v>10.03372748196751</v>
      </c>
      <c r="M5" s="12">
        <f>'30 yr tmax'!M5+4.99*'843_site norm radn diffs'!M5</f>
        <v>6.772823763149015</v>
      </c>
      <c r="N5" s="9"/>
    </row>
    <row r="6" spans="1:14" ht="11.25">
      <c r="A6" s="4" t="s">
        <v>6</v>
      </c>
      <c r="B6" s="12">
        <f>'30 yr tmax'!B6+4.99*'843_site norm radn diffs'!B6</f>
        <v>8.651324025817619</v>
      </c>
      <c r="C6" s="12">
        <f>'30 yr tmax'!C6+4.99*'843_site norm radn diffs'!C6</f>
        <v>9.876826416606479</v>
      </c>
      <c r="D6" s="12">
        <f>'30 yr tmax'!D6+4.99*'843_site norm radn diffs'!D6</f>
        <v>11.82884489283728</v>
      </c>
      <c r="E6" s="12">
        <f>'30 yr tmax'!E6+4.99*'843_site norm radn diffs'!E6</f>
        <v>14.791902034108496</v>
      </c>
      <c r="F6" s="12">
        <f>'30 yr tmax'!F6+4.99*'843_site norm radn diffs'!F6</f>
        <v>18.119972459117697</v>
      </c>
      <c r="G6" s="12">
        <f>'30 yr tmax'!G6+4.99*'843_site norm radn diffs'!G6</f>
        <v>22.569880746950304</v>
      </c>
      <c r="H6" s="12">
        <f>'30 yr tmax'!H6+4.99*'843_site norm radn diffs'!H6</f>
        <v>26.598108630732742</v>
      </c>
      <c r="I6" s="12">
        <f>'30 yr tmax'!I6+4.99*'843_site norm radn diffs'!I6</f>
        <v>27.560634280025972</v>
      </c>
      <c r="J6" s="12">
        <f>'30 yr tmax'!J6+4.99*'843_site norm radn diffs'!J6</f>
        <v>23.565189600308457</v>
      </c>
      <c r="K6" s="12">
        <f>'30 yr tmax'!K6+4.99*'843_site norm radn diffs'!K6</f>
        <v>18.20922766807415</v>
      </c>
      <c r="L6" s="12">
        <f>'30 yr tmax'!L6+4.99*'843_site norm radn diffs'!L6</f>
        <v>9.501751592891456</v>
      </c>
      <c r="M6" s="12">
        <f>'30 yr tmax'!M6+4.99*'843_site norm radn diffs'!M6</f>
        <v>7.957782440043532</v>
      </c>
      <c r="N6" s="9"/>
    </row>
    <row r="7" spans="1:14" ht="11.25">
      <c r="A7" s="4" t="s">
        <v>7</v>
      </c>
      <c r="B7" s="12">
        <f>'30 yr tmax'!B7+4.99*'843_site norm radn diffs'!B7</f>
        <v>5.642233237290481</v>
      </c>
      <c r="C7" s="12">
        <f>'30 yr tmax'!C7+4.99*'843_site norm radn diffs'!C7</f>
        <v>6.535044925354252</v>
      </c>
      <c r="D7" s="12">
        <f>'30 yr tmax'!D7+4.99*'843_site norm radn diffs'!D7</f>
        <v>7.885613461700742</v>
      </c>
      <c r="E7" s="12">
        <f>'30 yr tmax'!E7+4.99*'843_site norm radn diffs'!E7</f>
        <v>10.570654942550494</v>
      </c>
      <c r="F7" s="12">
        <f>'30 yr tmax'!F7+4.99*'843_site norm radn diffs'!F7</f>
        <v>13.962557278109724</v>
      </c>
      <c r="G7" s="12">
        <f>'30 yr tmax'!G7+4.99*'843_site norm radn diffs'!G7</f>
        <v>18.956182867940164</v>
      </c>
      <c r="H7" s="12">
        <f>'30 yr tmax'!H7+4.99*'843_site norm radn diffs'!H7</f>
        <v>23.861908044042316</v>
      </c>
      <c r="I7" s="12">
        <f>'30 yr tmax'!I7+4.99*'843_site norm radn diffs'!I7</f>
        <v>24.39525184632333</v>
      </c>
      <c r="J7" s="12">
        <f>'30 yr tmax'!J7+4.99*'843_site norm radn diffs'!J7</f>
        <v>21.097074696868702</v>
      </c>
      <c r="K7" s="12">
        <f>'30 yr tmax'!K7+4.99*'843_site norm radn diffs'!K7</f>
        <v>14.53466563912929</v>
      </c>
      <c r="L7" s="12">
        <f>'30 yr tmax'!L7+4.99*'843_site norm radn diffs'!L7</f>
        <v>6.462684540235625</v>
      </c>
      <c r="M7" s="12">
        <f>'30 yr tmax'!M7+4.99*'843_site norm radn diffs'!M7</f>
        <v>5.569638522968382</v>
      </c>
      <c r="N7" s="9"/>
    </row>
    <row r="8" spans="1:14" ht="11.25">
      <c r="A8" s="4" t="s">
        <v>8</v>
      </c>
      <c r="B8" s="12">
        <f>'30 yr tmax'!B8+4.99*'843_site norm radn diffs'!B8</f>
        <v>5.293459486880833</v>
      </c>
      <c r="C8" s="12">
        <f>'30 yr tmax'!C8+4.99*'843_site norm radn diffs'!C8</f>
        <v>6.649059841020368</v>
      </c>
      <c r="D8" s="12">
        <f>'30 yr tmax'!D8+4.99*'843_site norm radn diffs'!D8</f>
        <v>7.242201947919722</v>
      </c>
      <c r="E8" s="12">
        <f>'30 yr tmax'!E8+4.99*'843_site norm radn diffs'!E8</f>
        <v>10.5262382873163</v>
      </c>
      <c r="F8" s="12">
        <f>'30 yr tmax'!F8+4.99*'843_site norm radn diffs'!F8</f>
        <v>12.646707287802501</v>
      </c>
      <c r="G8" s="12">
        <f>'30 yr tmax'!G8+4.99*'843_site norm radn diffs'!G8</f>
        <v>18.265460370975372</v>
      </c>
      <c r="H8" s="12">
        <f>'30 yr tmax'!H8+4.99*'843_site norm radn diffs'!H8</f>
        <v>22.058568554386067</v>
      </c>
      <c r="I8" s="12">
        <f>'30 yr tmax'!I8+4.99*'843_site norm radn diffs'!I8</f>
        <v>22.80738612888722</v>
      </c>
      <c r="J8" s="12">
        <f>'30 yr tmax'!J8+4.99*'843_site norm radn diffs'!J8</f>
        <v>19.288513031064394</v>
      </c>
      <c r="K8" s="12">
        <f>'30 yr tmax'!K8+4.99*'843_site norm radn diffs'!K8</f>
        <v>13.296003587615251</v>
      </c>
      <c r="L8" s="12">
        <f>'30 yr tmax'!L8+4.99*'843_site norm radn diffs'!L8</f>
        <v>6.1900226416574835</v>
      </c>
      <c r="M8" s="12">
        <f>'30 yr tmax'!M8+4.99*'843_site norm radn diffs'!M8</f>
        <v>5.333238747689168</v>
      </c>
      <c r="N8" s="9"/>
    </row>
    <row r="9" spans="1:14" ht="11.25">
      <c r="A9" s="4" t="s">
        <v>9</v>
      </c>
      <c r="B9" s="12">
        <f>'30 yr tmax'!B9+4.99*'843_site norm radn diffs'!B9</f>
        <v>6.641748583109678</v>
      </c>
      <c r="C9" s="12">
        <f>'30 yr tmax'!C9+4.99*'843_site norm radn diffs'!C9</f>
        <v>8.254227326618452</v>
      </c>
      <c r="D9" s="12">
        <f>'30 yr tmax'!D9+4.99*'843_site norm radn diffs'!D9</f>
        <v>10.423314301315571</v>
      </c>
      <c r="E9" s="12">
        <f>'30 yr tmax'!E9+4.99*'843_site norm radn diffs'!E9</f>
        <v>13.051883313196196</v>
      </c>
      <c r="F9" s="12">
        <f>'30 yr tmax'!F9+4.99*'843_site norm radn diffs'!F9</f>
        <v>17.356776870017725</v>
      </c>
      <c r="G9" s="12">
        <f>'30 yr tmax'!G9+4.99*'843_site norm radn diffs'!G9</f>
        <v>21.46645786832127</v>
      </c>
      <c r="H9" s="12">
        <f>'30 yr tmax'!H9+4.99*'843_site norm radn diffs'!H9</f>
        <v>26.431124957763615</v>
      </c>
      <c r="I9" s="12">
        <f>'30 yr tmax'!I9+4.99*'843_site norm radn diffs'!I9</f>
        <v>26.012278382244684</v>
      </c>
      <c r="J9" s="12">
        <f>'30 yr tmax'!J9+4.99*'843_site norm radn diffs'!J9</f>
        <v>22.57626626175647</v>
      </c>
      <c r="K9" s="12">
        <f>'30 yr tmax'!K9+4.99*'843_site norm radn diffs'!K9</f>
        <v>16.426573093881178</v>
      </c>
      <c r="L9" s="12">
        <f>'30 yr tmax'!L9+4.99*'843_site norm radn diffs'!L9</f>
        <v>9.339031026880608</v>
      </c>
      <c r="M9" s="12">
        <f>'30 yr tmax'!M9+4.99*'843_site norm radn diffs'!M9</f>
        <v>6.513968195617484</v>
      </c>
      <c r="N9" s="9"/>
    </row>
    <row r="10" spans="1:14" ht="11.25">
      <c r="A10" s="4" t="s">
        <v>10</v>
      </c>
      <c r="B10" s="12">
        <f>'30 yr tmax'!B10+4.99*'843_site norm radn diffs'!B10</f>
        <v>9.994945303444922</v>
      </c>
      <c r="C10" s="12">
        <f>'30 yr tmax'!C10+4.99*'843_site norm radn diffs'!C10</f>
        <v>12.334559530835998</v>
      </c>
      <c r="D10" s="12">
        <f>'30 yr tmax'!D10+4.99*'843_site norm radn diffs'!D10</f>
        <v>14.575155523296704</v>
      </c>
      <c r="E10" s="12">
        <f>'30 yr tmax'!E10+4.99*'843_site norm radn diffs'!E10</f>
        <v>17.56353633820585</v>
      </c>
      <c r="F10" s="12">
        <f>'30 yr tmax'!F10+4.99*'843_site norm radn diffs'!F10</f>
        <v>21.544411622347337</v>
      </c>
      <c r="G10" s="12">
        <f>'30 yr tmax'!G10+4.99*'843_site norm radn diffs'!G10</f>
        <v>25.144876351788763</v>
      </c>
      <c r="H10" s="12">
        <f>'30 yr tmax'!H10+4.99*'843_site norm radn diffs'!H10</f>
        <v>29.411146577005077</v>
      </c>
      <c r="I10" s="12">
        <f>'30 yr tmax'!I10+4.99*'843_site norm radn diffs'!I10</f>
        <v>30.048919795846274</v>
      </c>
      <c r="J10" s="12">
        <f>'30 yr tmax'!J10+4.99*'843_site norm radn diffs'!J10</f>
        <v>27.706415601252203</v>
      </c>
      <c r="K10" s="12">
        <f>'30 yr tmax'!K10+4.99*'843_site norm radn diffs'!K10</f>
        <v>21.070185685156176</v>
      </c>
      <c r="L10" s="12">
        <f>'30 yr tmax'!L10+4.99*'843_site norm radn diffs'!L10</f>
        <v>12.051928884671218</v>
      </c>
      <c r="M10" s="12">
        <f>'30 yr tmax'!M10+4.99*'843_site norm radn diffs'!M10</f>
        <v>9.360161044438204</v>
      </c>
      <c r="N10" s="9"/>
    </row>
    <row r="11" spans="1:14" ht="11.25">
      <c r="A11" s="4" t="s">
        <v>11</v>
      </c>
      <c r="B11" s="12">
        <f>'30 yr tmax'!B11+4.99*'843_site norm radn diffs'!B11</f>
        <v>8.234248264910233</v>
      </c>
      <c r="C11" s="12">
        <f>'30 yr tmax'!C11+4.99*'843_site norm radn diffs'!C11</f>
        <v>10.392261725035805</v>
      </c>
      <c r="D11" s="12">
        <f>'30 yr tmax'!D11+4.99*'843_site norm radn diffs'!D11</f>
        <v>13.617326274769404</v>
      </c>
      <c r="E11" s="12">
        <f>'30 yr tmax'!E11+4.99*'843_site norm radn diffs'!E11</f>
        <v>16.894246371004712</v>
      </c>
      <c r="F11" s="12">
        <f>'30 yr tmax'!F11+4.99*'843_site norm radn diffs'!F11</f>
        <v>21.25303331169603</v>
      </c>
      <c r="G11" s="12">
        <f>'30 yr tmax'!G11+4.99*'843_site norm radn diffs'!G11</f>
        <v>25.15587695938283</v>
      </c>
      <c r="H11" s="12">
        <f>'30 yr tmax'!H11+4.99*'843_site norm radn diffs'!H11</f>
        <v>29.96654640369178</v>
      </c>
      <c r="I11" s="12">
        <f>'30 yr tmax'!I11+4.99*'843_site norm radn diffs'!I11</f>
        <v>29.876663268502202</v>
      </c>
      <c r="J11" s="12">
        <f>'30 yr tmax'!J11+4.99*'843_site norm radn diffs'!J11</f>
        <v>26.103744286094962</v>
      </c>
      <c r="K11" s="12">
        <f>'30 yr tmax'!K11+4.99*'843_site norm radn diffs'!K11</f>
        <v>18.845643569520234</v>
      </c>
      <c r="L11" s="12">
        <f>'30 yr tmax'!L11+4.99*'843_site norm radn diffs'!L11</f>
        <v>11.160835463334276</v>
      </c>
      <c r="M11" s="12">
        <f>'30 yr tmax'!M11+4.99*'843_site norm radn diffs'!M11</f>
        <v>7.951718155304988</v>
      </c>
      <c r="N11" s="9"/>
    </row>
    <row r="12" spans="1:14" ht="11.25">
      <c r="A12" s="4" t="s">
        <v>12</v>
      </c>
      <c r="B12" s="12">
        <f>'30 yr tmax'!B12+4.99*'843_site norm radn diffs'!B12</f>
        <v>7.403106165572403</v>
      </c>
      <c r="C12" s="12">
        <f>'30 yr tmax'!C12+4.99*'843_site norm radn diffs'!C12</f>
        <v>9.24830306604694</v>
      </c>
      <c r="D12" s="12">
        <f>'30 yr tmax'!D12+4.99*'843_site norm radn diffs'!D12</f>
        <v>10.211174888632906</v>
      </c>
      <c r="E12" s="12">
        <f>'30 yr tmax'!E12+4.99*'843_site norm radn diffs'!E12</f>
        <v>13.260000348951273</v>
      </c>
      <c r="F12" s="12">
        <f>'30 yr tmax'!F12+4.99*'843_site norm radn diffs'!F12</f>
        <v>18.65880631052321</v>
      </c>
      <c r="G12" s="12">
        <f>'30 yr tmax'!G12+4.99*'843_site norm radn diffs'!G12</f>
        <v>22.99010476666733</v>
      </c>
      <c r="H12" s="12">
        <f>'30 yr tmax'!H12+4.99*'843_site norm radn diffs'!H12</f>
        <v>27.67342772654504</v>
      </c>
      <c r="I12" s="12">
        <f>'30 yr tmax'!I12+4.99*'843_site norm radn diffs'!I12</f>
        <v>27.85812636402212</v>
      </c>
      <c r="J12" s="12">
        <f>'30 yr tmax'!J12+4.99*'843_site norm radn diffs'!J12</f>
        <v>23.711619639816213</v>
      </c>
      <c r="K12" s="12">
        <f>'30 yr tmax'!K12+4.99*'843_site norm radn diffs'!K12</f>
        <v>16.922301067193104</v>
      </c>
      <c r="L12" s="12">
        <f>'30 yr tmax'!L12+4.99*'843_site norm radn diffs'!L12</f>
        <v>9.916537502751126</v>
      </c>
      <c r="M12" s="12">
        <f>'30 yr tmax'!M12+4.99*'843_site norm radn diffs'!M12</f>
        <v>7.324149429851431</v>
      </c>
      <c r="N12" s="9"/>
    </row>
    <row r="13" spans="1:14" ht="11.25">
      <c r="A13" s="4" t="s">
        <v>13</v>
      </c>
      <c r="B13" s="12">
        <f>'30 yr tmax'!B13+4.99*'843_site norm radn diffs'!B13</f>
        <v>6.009889323424433</v>
      </c>
      <c r="C13" s="12">
        <f>'30 yr tmax'!C13+4.99*'843_site norm radn diffs'!C13</f>
        <v>6.599911517413119</v>
      </c>
      <c r="D13" s="12">
        <f>'30 yr tmax'!D13+4.99*'843_site norm radn diffs'!D13</f>
        <v>7.71242895675581</v>
      </c>
      <c r="E13" s="12">
        <f>'30 yr tmax'!E13+4.99*'843_site norm radn diffs'!E13</f>
        <v>10.095373123788786</v>
      </c>
      <c r="F13" s="12">
        <f>'30 yr tmax'!F13+4.99*'843_site norm radn diffs'!F13</f>
        <v>13.808827920629728</v>
      </c>
      <c r="G13" s="12">
        <f>'30 yr tmax'!G13+4.99*'843_site norm radn diffs'!G13</f>
        <v>18.62882435086475</v>
      </c>
      <c r="H13" s="12">
        <f>'30 yr tmax'!H13+4.99*'843_site norm radn diffs'!H13</f>
        <v>23.39772686930454</v>
      </c>
      <c r="I13" s="12">
        <f>'30 yr tmax'!I13+4.99*'843_site norm radn diffs'!I13</f>
        <v>23.518795531537656</v>
      </c>
      <c r="J13" s="12">
        <f>'30 yr tmax'!J13+4.99*'843_site norm radn diffs'!J13</f>
        <v>19.997632271089607</v>
      </c>
      <c r="K13" s="12">
        <f>'30 yr tmax'!K13+4.99*'843_site norm radn diffs'!K13</f>
        <v>14.151183630720492</v>
      </c>
      <c r="L13" s="12">
        <f>'30 yr tmax'!L13+4.99*'843_site norm radn diffs'!L13</f>
        <v>7.618850838344006</v>
      </c>
      <c r="M13" s="12">
        <f>'30 yr tmax'!M13+4.99*'843_site norm radn diffs'!M13</f>
        <v>5.747266808493107</v>
      </c>
      <c r="N13" s="9"/>
    </row>
    <row r="14" spans="1:14" ht="11.25">
      <c r="A14" s="4" t="s">
        <v>14</v>
      </c>
      <c r="B14" s="12">
        <f>'30 yr tmax'!B14+4.99*'843_site norm radn diffs'!B14</f>
        <v>7.140480702634695</v>
      </c>
      <c r="C14" s="12">
        <f>'30 yr tmax'!C14+4.99*'843_site norm radn diffs'!C14</f>
        <v>9.07475506643508</v>
      </c>
      <c r="D14" s="12">
        <f>'30 yr tmax'!D14+4.99*'843_site norm radn diffs'!D14</f>
        <v>10.656689054990943</v>
      </c>
      <c r="E14" s="12">
        <f>'30 yr tmax'!E14+4.99*'843_site norm radn diffs'!E14</f>
        <v>13.420968046000617</v>
      </c>
      <c r="F14" s="12">
        <f>'30 yr tmax'!F14+4.99*'843_site norm radn diffs'!F14</f>
        <v>17.42624207253177</v>
      </c>
      <c r="G14" s="12">
        <f>'30 yr tmax'!G14+4.99*'843_site norm radn diffs'!G14</f>
        <v>21.54301793238859</v>
      </c>
      <c r="H14" s="12">
        <f>'30 yr tmax'!H14+4.99*'843_site norm radn diffs'!H14</f>
        <v>26.039211846596743</v>
      </c>
      <c r="I14" s="12">
        <f>'30 yr tmax'!I14+4.99*'843_site norm radn diffs'!I14</f>
        <v>25.722953237726635</v>
      </c>
      <c r="J14" s="12">
        <f>'30 yr tmax'!J14+4.99*'843_site norm radn diffs'!J14</f>
        <v>22.23357008433376</v>
      </c>
      <c r="K14" s="12">
        <f>'30 yr tmax'!K14+4.99*'843_site norm radn diffs'!K14</f>
        <v>16.93409790828539</v>
      </c>
      <c r="L14" s="12">
        <f>'30 yr tmax'!L14+4.99*'843_site norm radn diffs'!L14</f>
        <v>9.835149651523224</v>
      </c>
      <c r="M14" s="12">
        <f>'30 yr tmax'!M14+4.99*'843_site norm radn diffs'!M14</f>
        <v>6.990870926340054</v>
      </c>
      <c r="N14" s="9"/>
    </row>
    <row r="15" spans="1:14" ht="11.25">
      <c r="A15" s="4" t="s">
        <v>15</v>
      </c>
      <c r="B15" s="12">
        <f>'30 yr tmax'!B15+4.99*'843_site norm radn diffs'!B15</f>
        <v>8.068062637679581</v>
      </c>
      <c r="C15" s="12">
        <f>'30 yr tmax'!C15+4.99*'843_site norm radn diffs'!C15</f>
        <v>10.354258039941907</v>
      </c>
      <c r="D15" s="12">
        <f>'30 yr tmax'!D15+4.99*'843_site norm radn diffs'!D15</f>
        <v>12.787026974484114</v>
      </c>
      <c r="E15" s="12">
        <f>'30 yr tmax'!E15+4.99*'843_site norm radn diffs'!E15</f>
        <v>15.97403498461021</v>
      </c>
      <c r="F15" s="12">
        <f>'30 yr tmax'!F15+4.99*'843_site norm radn diffs'!F15</f>
        <v>20.39364083403514</v>
      </c>
      <c r="G15" s="12">
        <f>'30 yr tmax'!G15+4.99*'843_site norm radn diffs'!G15</f>
        <v>24.30226642816958</v>
      </c>
      <c r="H15" s="12">
        <f>'30 yr tmax'!H15+4.99*'843_site norm radn diffs'!H15</f>
        <v>28.834265559733065</v>
      </c>
      <c r="I15" s="12">
        <f>'30 yr tmax'!I15+4.99*'843_site norm radn diffs'!I15</f>
        <v>28.58006251325677</v>
      </c>
      <c r="J15" s="12">
        <f>'30 yr tmax'!J15+4.99*'843_site norm radn diffs'!J15</f>
        <v>24.557412495883035</v>
      </c>
      <c r="K15" s="12">
        <f>'30 yr tmax'!K15+4.99*'843_site norm radn diffs'!K15</f>
        <v>18.166742615273357</v>
      </c>
      <c r="L15" s="12">
        <f>'30 yr tmax'!L15+4.99*'843_site norm radn diffs'!L15</f>
        <v>10.754430915541393</v>
      </c>
      <c r="M15" s="12">
        <f>'30 yr tmax'!M15+4.99*'843_site norm radn diffs'!M15</f>
        <v>7.934434112878259</v>
      </c>
      <c r="N15" s="9"/>
    </row>
    <row r="16" spans="1:14" ht="11.25">
      <c r="A16" s="4" t="s">
        <v>16</v>
      </c>
      <c r="B16" s="12">
        <f>'30 yr tmax'!B16+4.99*'843_site norm radn diffs'!B16</f>
        <v>9.104318379186944</v>
      </c>
      <c r="C16" s="12">
        <f>'30 yr tmax'!C16+4.99*'843_site norm radn diffs'!C16</f>
        <v>11.14743167349928</v>
      </c>
      <c r="D16" s="12">
        <f>'30 yr tmax'!D16+4.99*'843_site norm radn diffs'!D16</f>
        <v>13.27311891702285</v>
      </c>
      <c r="E16" s="12">
        <f>'30 yr tmax'!E16+4.99*'843_site norm radn diffs'!E16</f>
        <v>16.344832928714197</v>
      </c>
      <c r="F16" s="12">
        <f>'30 yr tmax'!F16+4.99*'843_site norm radn diffs'!F16</f>
        <v>20.71427947949868</v>
      </c>
      <c r="G16" s="12">
        <f>'30 yr tmax'!G16+4.99*'843_site norm radn diffs'!G16</f>
        <v>24.647428337405366</v>
      </c>
      <c r="H16" s="12">
        <f>'30 yr tmax'!H16+4.99*'843_site norm radn diffs'!H16</f>
        <v>29.58242832520665</v>
      </c>
      <c r="I16" s="12">
        <f>'30 yr tmax'!I16+4.99*'843_site norm radn diffs'!I16</f>
        <v>29.421248090024793</v>
      </c>
      <c r="J16" s="12">
        <f>'30 yr tmax'!J16+4.99*'843_site norm radn diffs'!J16</f>
        <v>25.91857303629196</v>
      </c>
      <c r="K16" s="12">
        <f>'30 yr tmax'!K16+4.99*'843_site norm radn diffs'!K16</f>
        <v>19.757750881734125</v>
      </c>
      <c r="L16" s="12">
        <f>'30 yr tmax'!L16+4.99*'843_site norm radn diffs'!L16</f>
        <v>11.520514475979528</v>
      </c>
      <c r="M16" s="12">
        <f>'30 yr tmax'!M16+4.99*'843_site norm radn diffs'!M16</f>
        <v>8.543641068863451</v>
      </c>
      <c r="N16" s="9"/>
    </row>
    <row r="17" spans="1:14" ht="11.25">
      <c r="A17" s="4" t="s">
        <v>17</v>
      </c>
      <c r="B17" s="12">
        <f>'30 yr tmax'!B17+4.99*'843_site norm radn diffs'!B17</f>
        <v>6.198469819074013</v>
      </c>
      <c r="C17" s="12">
        <f>'30 yr tmax'!C17+4.99*'843_site norm radn diffs'!C17</f>
        <v>7.148994814320073</v>
      </c>
      <c r="D17" s="12">
        <f>'30 yr tmax'!D17+4.99*'843_site norm radn diffs'!D17</f>
        <v>8.6721976400292</v>
      </c>
      <c r="E17" s="12">
        <f>'30 yr tmax'!E17+4.99*'843_site norm radn diffs'!E17</f>
        <v>11.474118059769975</v>
      </c>
      <c r="F17" s="12">
        <f>'30 yr tmax'!F17+4.99*'843_site norm radn diffs'!F17</f>
        <v>17.08171748834782</v>
      </c>
      <c r="G17" s="12">
        <f>'30 yr tmax'!G17+4.99*'843_site norm radn diffs'!G17</f>
        <v>21.79037355351568</v>
      </c>
      <c r="H17" s="12">
        <f>'30 yr tmax'!H17+4.99*'843_site norm radn diffs'!H17</f>
        <v>26.915280815198813</v>
      </c>
      <c r="I17" s="12">
        <f>'30 yr tmax'!I17+4.99*'843_site norm radn diffs'!I17</f>
        <v>25.805506347893967</v>
      </c>
      <c r="J17" s="12">
        <f>'30 yr tmax'!J17+4.99*'843_site norm radn diffs'!J17</f>
        <v>20.880929947011225</v>
      </c>
      <c r="K17" s="12">
        <f>'30 yr tmax'!K17+4.99*'843_site norm radn diffs'!K17</f>
        <v>15.194651284065902</v>
      </c>
      <c r="L17" s="12">
        <f>'30 yr tmax'!L17+4.99*'843_site norm radn diffs'!L17</f>
        <v>8.424110704529868</v>
      </c>
      <c r="M17" s="12">
        <f>'30 yr tmax'!M17+4.99*'843_site norm radn diffs'!M17</f>
        <v>5.958554417704467</v>
      </c>
      <c r="N17" s="9"/>
    </row>
    <row r="18" spans="1:14" ht="11.25">
      <c r="A18" s="4" t="s">
        <v>18</v>
      </c>
      <c r="B18" s="12">
        <f>'30 yr tmax'!B18+4.99*'843_site norm radn diffs'!B18</f>
        <v>8.19327394766413</v>
      </c>
      <c r="C18" s="12">
        <f>'30 yr tmax'!C18+4.99*'843_site norm radn diffs'!C18</f>
        <v>9.471612166343338</v>
      </c>
      <c r="D18" s="12">
        <f>'30 yr tmax'!D18+4.99*'843_site norm radn diffs'!D18</f>
        <v>10.731742596730228</v>
      </c>
      <c r="E18" s="12">
        <f>'30 yr tmax'!E18+4.99*'843_site norm radn diffs'!E18</f>
        <v>13.518417963875358</v>
      </c>
      <c r="F18" s="12">
        <f>'30 yr tmax'!F18+4.99*'843_site norm radn diffs'!F18</f>
        <v>17.72132055318656</v>
      </c>
      <c r="G18" s="12">
        <f>'30 yr tmax'!G18+4.99*'843_site norm radn diffs'!G18</f>
        <v>21.9777764469107</v>
      </c>
      <c r="H18" s="12">
        <f>'30 yr tmax'!H18+4.99*'843_site norm radn diffs'!H18</f>
        <v>26.50610138865596</v>
      </c>
      <c r="I18" s="12">
        <f>'30 yr tmax'!I18+4.99*'843_site norm radn diffs'!I18</f>
        <v>26.218513175457137</v>
      </c>
      <c r="J18" s="12">
        <f>'30 yr tmax'!J18+4.99*'843_site norm radn diffs'!J18</f>
        <v>22.590425993451237</v>
      </c>
      <c r="K18" s="12">
        <f>'30 yr tmax'!K18+4.99*'843_site norm radn diffs'!K18</f>
        <v>16.614767747263997</v>
      </c>
      <c r="L18" s="12">
        <f>'30 yr tmax'!L18+4.99*'843_site norm radn diffs'!L18</f>
        <v>10.15967028484139</v>
      </c>
      <c r="M18" s="12">
        <f>'30 yr tmax'!M18+4.99*'843_site norm radn diffs'!M18</f>
        <v>8.08018810291233</v>
      </c>
      <c r="N18" s="9"/>
    </row>
    <row r="19" spans="1:14" ht="11.25">
      <c r="A19" s="4" t="s">
        <v>19</v>
      </c>
      <c r="B19" s="12">
        <f>'30 yr tmax'!B19+4.99*'843_site norm radn diffs'!B19</f>
        <v>8.472716457176587</v>
      </c>
      <c r="C19" s="12">
        <f>'30 yr tmax'!C19+4.99*'843_site norm radn diffs'!C19</f>
        <v>10.777218796587329</v>
      </c>
      <c r="D19" s="12">
        <f>'30 yr tmax'!D19+4.99*'843_site norm radn diffs'!D19</f>
        <v>12.563595909694909</v>
      </c>
      <c r="E19" s="12">
        <f>'30 yr tmax'!E19+4.99*'843_site norm radn diffs'!E19</f>
        <v>15.691542964783338</v>
      </c>
      <c r="F19" s="12">
        <f>'30 yr tmax'!F19+4.99*'843_site norm radn diffs'!F19</f>
        <v>20.159851349305555</v>
      </c>
      <c r="G19" s="12">
        <f>'30 yr tmax'!G19+4.99*'843_site norm radn diffs'!G19</f>
        <v>24.029220491686303</v>
      </c>
      <c r="H19" s="12">
        <f>'30 yr tmax'!H19+4.99*'843_site norm radn diffs'!H19</f>
        <v>28.402894228411206</v>
      </c>
      <c r="I19" s="12">
        <f>'30 yr tmax'!I19+4.99*'843_site norm radn diffs'!I19</f>
        <v>28.44988443725101</v>
      </c>
      <c r="J19" s="12">
        <f>'30 yr tmax'!J19+4.99*'843_site norm radn diffs'!J19</f>
        <v>25.113338717680143</v>
      </c>
      <c r="K19" s="12">
        <f>'30 yr tmax'!K19+4.99*'843_site norm radn diffs'!K19</f>
        <v>18.766224332094065</v>
      </c>
      <c r="L19" s="12">
        <f>'30 yr tmax'!L19+4.99*'843_site norm radn diffs'!L19</f>
        <v>10.461466133859787</v>
      </c>
      <c r="M19" s="12">
        <f>'30 yr tmax'!M19+4.99*'843_site norm radn diffs'!M19</f>
        <v>8.104120777174874</v>
      </c>
      <c r="N19" s="9"/>
    </row>
    <row r="20" spans="1:14" ht="11.25">
      <c r="A20" s="4" t="s">
        <v>20</v>
      </c>
      <c r="B20" s="12">
        <f>'30 yr tmax'!B20+4.99*'843_site norm radn diffs'!B20</f>
        <v>7.699452022786212</v>
      </c>
      <c r="C20" s="12">
        <f>'30 yr tmax'!C20+4.99*'843_site norm radn diffs'!C20</f>
        <v>10.036288575658105</v>
      </c>
      <c r="D20" s="12">
        <f>'30 yr tmax'!D20+4.99*'843_site norm radn diffs'!D20</f>
        <v>12.662349299681695</v>
      </c>
      <c r="E20" s="12">
        <f>'30 yr tmax'!E20+4.99*'843_site norm radn diffs'!E20</f>
        <v>15.624175698310708</v>
      </c>
      <c r="F20" s="12">
        <f>'30 yr tmax'!F20+4.99*'843_site norm radn diffs'!F20</f>
        <v>20.668036308128855</v>
      </c>
      <c r="G20" s="12">
        <f>'30 yr tmax'!G20+4.99*'843_site norm radn diffs'!G20</f>
        <v>24.818720553302583</v>
      </c>
      <c r="H20" s="12">
        <f>'30 yr tmax'!H20+4.99*'843_site norm radn diffs'!H20</f>
        <v>29.14627964558165</v>
      </c>
      <c r="I20" s="12">
        <f>'30 yr tmax'!I20+4.99*'843_site norm radn diffs'!I20</f>
        <v>28.52034829958788</v>
      </c>
      <c r="J20" s="12">
        <f>'30 yr tmax'!J20+4.99*'843_site norm radn diffs'!J20</f>
        <v>24.368481305743167</v>
      </c>
      <c r="K20" s="12">
        <f>'30 yr tmax'!K20+4.99*'843_site norm radn diffs'!K20</f>
        <v>17.812706629598836</v>
      </c>
      <c r="L20" s="12">
        <f>'30 yr tmax'!L20+4.99*'843_site norm radn diffs'!L20</f>
        <v>10.584190628223324</v>
      </c>
      <c r="M20" s="12">
        <f>'30 yr tmax'!M20+4.99*'843_site norm radn diffs'!M20</f>
        <v>7.514896009846058</v>
      </c>
      <c r="N20" s="9"/>
    </row>
    <row r="21" spans="1:14" ht="11.25">
      <c r="A21" s="4" t="s">
        <v>21</v>
      </c>
      <c r="B21" s="12">
        <f>'30 yr tmax'!B21+4.99*'843_site norm radn diffs'!B21</f>
        <v>10.033857813034658</v>
      </c>
      <c r="C21" s="12">
        <f>'30 yr tmax'!C21+4.99*'843_site norm radn diffs'!C21</f>
        <v>11.704896179084077</v>
      </c>
      <c r="D21" s="12">
        <f>'30 yr tmax'!D21+4.99*'843_site norm radn diffs'!D21</f>
        <v>13.395858224075454</v>
      </c>
      <c r="E21" s="12">
        <f>'30 yr tmax'!E21+4.99*'843_site norm radn diffs'!E21</f>
        <v>15.331117948824826</v>
      </c>
      <c r="F21" s="12">
        <f>'30 yr tmax'!F21+4.99*'843_site norm radn diffs'!F21</f>
        <v>19.996788816372465</v>
      </c>
      <c r="G21" s="12">
        <f>'30 yr tmax'!G21+4.99*'843_site norm radn diffs'!G21</f>
        <v>23.98135661266931</v>
      </c>
      <c r="H21" s="12">
        <f>'30 yr tmax'!H21+4.99*'843_site norm radn diffs'!H21</f>
        <v>28.76209025361777</v>
      </c>
      <c r="I21" s="12">
        <f>'30 yr tmax'!I21+4.99*'843_site norm radn diffs'!I21</f>
        <v>28.80688564554948</v>
      </c>
      <c r="J21" s="12">
        <f>'30 yr tmax'!J21+4.99*'843_site norm radn diffs'!J21</f>
        <v>25.58013362968111</v>
      </c>
      <c r="K21" s="12">
        <f>'30 yr tmax'!K21+4.99*'843_site norm radn diffs'!K21</f>
        <v>19.644790666980064</v>
      </c>
      <c r="L21" s="12">
        <f>'30 yr tmax'!L21+4.99*'843_site norm radn diffs'!L21</f>
        <v>11.813983128108706</v>
      </c>
      <c r="M21" s="12">
        <f>'30 yr tmax'!M21+4.99*'843_site norm radn diffs'!M21</f>
        <v>9.37167766517931</v>
      </c>
      <c r="N21" s="9"/>
    </row>
    <row r="22" spans="1:14" ht="11.25">
      <c r="A22" s="4" t="s">
        <v>22</v>
      </c>
      <c r="B22" s="12">
        <f>'30 yr tmax'!B22+4.99*'843_site norm radn diffs'!B22</f>
        <v>8.237415170482187</v>
      </c>
      <c r="C22" s="12">
        <f>'30 yr tmax'!C22+4.99*'843_site norm radn diffs'!C22</f>
        <v>9.165417528684923</v>
      </c>
      <c r="D22" s="12">
        <f>'30 yr tmax'!D22+4.99*'843_site norm radn diffs'!D22</f>
        <v>10.224689770311077</v>
      </c>
      <c r="E22" s="12">
        <f>'30 yr tmax'!E22+4.99*'843_site norm radn diffs'!E22</f>
        <v>12.771133499863328</v>
      </c>
      <c r="F22" s="12">
        <f>'30 yr tmax'!F22+4.99*'843_site norm radn diffs'!F22</f>
        <v>16.70848994378484</v>
      </c>
      <c r="G22" s="12">
        <f>'30 yr tmax'!G22+4.99*'843_site norm radn diffs'!G22</f>
        <v>21.102085124832737</v>
      </c>
      <c r="H22" s="12">
        <f>'30 yr tmax'!H22+4.99*'843_site norm radn diffs'!H22</f>
        <v>25.79821932219336</v>
      </c>
      <c r="I22" s="12">
        <f>'30 yr tmax'!I22+4.99*'843_site norm radn diffs'!I22</f>
        <v>25.870044157061425</v>
      </c>
      <c r="J22" s="12">
        <f>'30 yr tmax'!J22+4.99*'843_site norm radn diffs'!J22</f>
        <v>22.581421304564167</v>
      </c>
      <c r="K22" s="12">
        <f>'30 yr tmax'!K22+4.99*'843_site norm radn diffs'!K22</f>
        <v>16.468951876690898</v>
      </c>
      <c r="L22" s="12">
        <f>'30 yr tmax'!L22+4.99*'843_site norm radn diffs'!L22</f>
        <v>9.650271605262292</v>
      </c>
      <c r="M22" s="12">
        <f>'30 yr tmax'!M22+4.99*'843_site norm radn diffs'!M22</f>
        <v>7.896564750933857</v>
      </c>
      <c r="N22" s="9"/>
    </row>
    <row r="23" spans="1:14" ht="11.25">
      <c r="A23" s="4" t="s">
        <v>23</v>
      </c>
      <c r="B23" s="12">
        <f>'30 yr tmax'!B23+4.99*'843_site norm radn diffs'!B23</f>
        <v>10.90040947652085</v>
      </c>
      <c r="C23" s="12">
        <f>'30 yr tmax'!C23+4.99*'843_site norm radn diffs'!C23</f>
        <v>12.079746819327795</v>
      </c>
      <c r="D23" s="12">
        <f>'30 yr tmax'!D23+4.99*'843_site norm radn diffs'!D23</f>
        <v>13.749004109839769</v>
      </c>
      <c r="E23" s="12">
        <f>'30 yr tmax'!E23+4.99*'843_site norm radn diffs'!E23</f>
        <v>15.914168879696977</v>
      </c>
      <c r="F23" s="12">
        <f>'30 yr tmax'!F23+4.99*'843_site norm radn diffs'!F23</f>
        <v>20.153599858507647</v>
      </c>
      <c r="G23" s="12">
        <f>'30 yr tmax'!G23+4.99*'843_site norm radn diffs'!G23</f>
        <v>24.456338623316547</v>
      </c>
      <c r="H23" s="12">
        <f>'30 yr tmax'!H23+4.99*'843_site norm radn diffs'!H23</f>
        <v>28.947006492989463</v>
      </c>
      <c r="I23" s="12">
        <f>'30 yr tmax'!I23+4.99*'843_site norm radn diffs'!I23</f>
        <v>29.223192982924893</v>
      </c>
      <c r="J23" s="12">
        <f>'30 yr tmax'!J23+4.99*'843_site norm radn diffs'!J23</f>
        <v>25.975727065825456</v>
      </c>
      <c r="K23" s="12">
        <f>'30 yr tmax'!K23+4.99*'843_site norm radn diffs'!K23</f>
        <v>19.87068624957083</v>
      </c>
      <c r="L23" s="12">
        <f>'30 yr tmax'!L23+4.99*'843_site norm radn diffs'!L23</f>
        <v>11.989177721830202</v>
      </c>
      <c r="M23" s="12">
        <f>'30 yr tmax'!M23+4.99*'843_site norm radn diffs'!M23</f>
        <v>10.089119328777288</v>
      </c>
      <c r="N23" s="9"/>
    </row>
    <row r="24" spans="1:14" ht="11.25">
      <c r="A24" s="4" t="s">
        <v>24</v>
      </c>
      <c r="B24" s="12">
        <f>'30 yr tmax'!B24+4.99*'843_site norm radn diffs'!B24</f>
        <v>10.025468311516445</v>
      </c>
      <c r="C24" s="12">
        <f>'30 yr tmax'!C24+4.99*'843_site norm radn diffs'!C24</f>
        <v>11.675437928612729</v>
      </c>
      <c r="D24" s="12">
        <f>'30 yr tmax'!D24+4.99*'843_site norm radn diffs'!D24</f>
        <v>13.897900448607384</v>
      </c>
      <c r="E24" s="12">
        <f>'30 yr tmax'!E24+4.99*'843_site norm radn diffs'!E24</f>
        <v>16.859851097684448</v>
      </c>
      <c r="F24" s="12">
        <f>'30 yr tmax'!F24+4.99*'843_site norm radn diffs'!F24</f>
        <v>21.814482869530153</v>
      </c>
      <c r="G24" s="12">
        <f>'30 yr tmax'!G24+4.99*'843_site norm radn diffs'!G24</f>
        <v>26.41619114344704</v>
      </c>
      <c r="H24" s="12">
        <f>'30 yr tmax'!H24+4.99*'843_site norm radn diffs'!H24</f>
        <v>30.972489568879844</v>
      </c>
      <c r="I24" s="12">
        <f>'30 yr tmax'!I24+4.99*'843_site norm radn diffs'!I24</f>
        <v>30.642698071601775</v>
      </c>
      <c r="J24" s="12">
        <f>'30 yr tmax'!J24+4.99*'843_site norm radn diffs'!J24</f>
        <v>26.914347587060977</v>
      </c>
      <c r="K24" s="12">
        <f>'30 yr tmax'!K24+4.99*'843_site norm radn diffs'!K24</f>
        <v>20.21408241929981</v>
      </c>
      <c r="L24" s="12">
        <f>'30 yr tmax'!L24+4.99*'843_site norm radn diffs'!L24</f>
        <v>11.8462929696181</v>
      </c>
      <c r="M24" s="12">
        <f>'30 yr tmax'!M24+4.99*'843_site norm radn diffs'!M24</f>
        <v>9.156250031041047</v>
      </c>
      <c r="N24" s="9"/>
    </row>
    <row r="25" spans="1:14" ht="11.25">
      <c r="A25" s="4" t="s">
        <v>25</v>
      </c>
      <c r="B25" s="12">
        <f>'30 yr tmax'!B25+4.99*'843_site norm radn diffs'!B25</f>
        <v>8.922803485864911</v>
      </c>
      <c r="C25" s="12">
        <f>'30 yr tmax'!C25+4.99*'843_site norm radn diffs'!C25</f>
        <v>11.394490094670514</v>
      </c>
      <c r="D25" s="12">
        <f>'30 yr tmax'!D25+4.99*'843_site norm radn diffs'!D25</f>
        <v>14.783564785558822</v>
      </c>
      <c r="E25" s="12">
        <f>'30 yr tmax'!E25+4.99*'843_site norm radn diffs'!E25</f>
        <v>18.078230722243422</v>
      </c>
      <c r="F25" s="12">
        <f>'30 yr tmax'!F25+4.99*'843_site norm radn diffs'!F25</f>
        <v>23.970440745445448</v>
      </c>
      <c r="G25" s="12">
        <f>'30 yr tmax'!G25+4.99*'843_site norm radn diffs'!G25</f>
        <v>28.37624261310656</v>
      </c>
      <c r="H25" s="12">
        <f>'30 yr tmax'!H25+4.99*'843_site norm radn diffs'!H25</f>
        <v>33.28100900694929</v>
      </c>
      <c r="I25" s="12">
        <f>'30 yr tmax'!I25+4.99*'843_site norm radn diffs'!I25</f>
        <v>33.219148072046025</v>
      </c>
      <c r="J25" s="12">
        <f>'30 yr tmax'!J25+4.99*'843_site norm radn diffs'!J25</f>
        <v>27.954637300859865</v>
      </c>
      <c r="K25" s="12">
        <f>'30 yr tmax'!K25+4.99*'843_site norm radn diffs'!K25</f>
        <v>20.12235350119971</v>
      </c>
      <c r="L25" s="12">
        <f>'30 yr tmax'!L25+4.99*'843_site norm radn diffs'!L25</f>
        <v>11.501562704238136</v>
      </c>
      <c r="M25" s="12">
        <f>'30 yr tmax'!M25+4.99*'843_site norm radn diffs'!M25</f>
        <v>8.138941873810277</v>
      </c>
      <c r="N25" s="9"/>
    </row>
    <row r="26" spans="1:14" ht="11.25">
      <c r="A26" s="4" t="s">
        <v>26</v>
      </c>
      <c r="B26" s="12">
        <f>'30 yr tmax'!B26+4.99*'843_site norm radn diffs'!B26</f>
        <v>8.692500794681514</v>
      </c>
      <c r="C26" s="12">
        <f>'30 yr tmax'!C26+4.99*'843_site norm radn diffs'!C26</f>
        <v>11.173637075074621</v>
      </c>
      <c r="D26" s="12">
        <f>'30 yr tmax'!D26+4.99*'843_site norm radn diffs'!D26</f>
        <v>14.52926206701394</v>
      </c>
      <c r="E26" s="12">
        <f>'30 yr tmax'!E26+4.99*'843_site norm radn diffs'!E26</f>
        <v>18.85898959328744</v>
      </c>
      <c r="F26" s="12">
        <f>'30 yr tmax'!F26+4.99*'843_site norm radn diffs'!F26</f>
        <v>22.735941071651474</v>
      </c>
      <c r="G26" s="12">
        <f>'30 yr tmax'!G26+4.99*'843_site norm radn diffs'!G26</f>
        <v>26.775841539091147</v>
      </c>
      <c r="H26" s="12">
        <f>'30 yr tmax'!H26+4.99*'843_site norm radn diffs'!H26</f>
        <v>30.924962818132855</v>
      </c>
      <c r="I26" s="12">
        <f>'30 yr tmax'!I26+4.99*'843_site norm radn diffs'!I26</f>
        <v>31.97001695711702</v>
      </c>
      <c r="J26" s="12">
        <f>'30 yr tmax'!J26+4.99*'843_site norm radn diffs'!J26</f>
        <v>27.13361835280749</v>
      </c>
      <c r="K26" s="12">
        <f>'30 yr tmax'!K26+4.99*'843_site norm radn diffs'!K26</f>
        <v>19.820043485907572</v>
      </c>
      <c r="L26" s="12">
        <f>'30 yr tmax'!L26+4.99*'843_site norm radn diffs'!L26</f>
        <v>11.903523148140694</v>
      </c>
      <c r="M26" s="12">
        <f>'30 yr tmax'!M26+4.99*'843_site norm radn diffs'!M26</f>
        <v>8.216655351801332</v>
      </c>
      <c r="N26" s="9"/>
    </row>
    <row r="27" spans="1:14" ht="11.25">
      <c r="A27" s="4" t="s">
        <v>27</v>
      </c>
      <c r="B27" s="12">
        <f>'30 yr tmax'!B27+4.99*'843_site norm radn diffs'!B27</f>
        <v>5.197864930356743</v>
      </c>
      <c r="C27" s="12">
        <f>'30 yr tmax'!C27+4.99*'843_site norm radn diffs'!C27</f>
        <v>6.674312999764834</v>
      </c>
      <c r="D27" s="12">
        <f>'30 yr tmax'!D27+4.99*'843_site norm radn diffs'!D27</f>
        <v>8.15418902760243</v>
      </c>
      <c r="E27" s="12">
        <f>'30 yr tmax'!E27+4.99*'843_site norm radn diffs'!E27</f>
        <v>11.42799414940706</v>
      </c>
      <c r="F27" s="12">
        <f>'30 yr tmax'!F27+4.99*'843_site norm radn diffs'!F27</f>
        <v>17.388695461558175</v>
      </c>
      <c r="G27" s="12">
        <f>'30 yr tmax'!G27+4.99*'843_site norm radn diffs'!G27</f>
        <v>22.10678768629884</v>
      </c>
      <c r="H27" s="12">
        <f>'30 yr tmax'!H27+4.99*'843_site norm radn diffs'!H27</f>
        <v>27.397122984364117</v>
      </c>
      <c r="I27" s="12">
        <f>'30 yr tmax'!I27+4.99*'843_site norm radn diffs'!I27</f>
        <v>27.169088039981055</v>
      </c>
      <c r="J27" s="12">
        <f>'30 yr tmax'!J27+4.99*'843_site norm radn diffs'!J27</f>
        <v>19.609933291273226</v>
      </c>
      <c r="K27" s="12">
        <f>'30 yr tmax'!K27+4.99*'843_site norm radn diffs'!K27</f>
        <v>13.87854320759537</v>
      </c>
      <c r="L27" s="12">
        <f>'30 yr tmax'!L27+4.99*'843_site norm radn diffs'!L27</f>
        <v>8.143177311609659</v>
      </c>
      <c r="M27" s="12">
        <f>'30 yr tmax'!M27+4.99*'843_site norm radn diffs'!M27</f>
        <v>5.347653152687949</v>
      </c>
      <c r="N27" s="9"/>
    </row>
    <row r="28" spans="1:14" ht="11.25">
      <c r="A28" s="4" t="s">
        <v>28</v>
      </c>
      <c r="B28" s="12">
        <f>'30 yr tmax'!B28+4.99*'843_site norm radn diffs'!B28</f>
        <v>7.818684107851342</v>
      </c>
      <c r="C28" s="12">
        <f>'30 yr tmax'!C28+4.99*'843_site norm radn diffs'!C28</f>
        <v>8.968981037290796</v>
      </c>
      <c r="D28" s="12">
        <f>'30 yr tmax'!D28+4.99*'843_site norm radn diffs'!D28</f>
        <v>10.933869426202886</v>
      </c>
      <c r="E28" s="12">
        <f>'30 yr tmax'!E28+4.99*'843_site norm radn diffs'!E28</f>
        <v>13.157980722180145</v>
      </c>
      <c r="F28" s="12">
        <f>'30 yr tmax'!F28+4.99*'843_site norm radn diffs'!F28</f>
        <v>18.015998236068206</v>
      </c>
      <c r="G28" s="12">
        <f>'30 yr tmax'!G28+4.99*'843_site norm radn diffs'!G28</f>
        <v>20.794248576933498</v>
      </c>
      <c r="H28" s="12">
        <f>'30 yr tmax'!H28+4.99*'843_site norm radn diffs'!H28</f>
        <v>23.72744850152389</v>
      </c>
      <c r="I28" s="12">
        <f>'30 yr tmax'!I28+4.99*'843_site norm radn diffs'!I28</f>
        <v>23.336643544285046</v>
      </c>
      <c r="J28" s="12">
        <f>'30 yr tmax'!J28+4.99*'843_site norm radn diffs'!J28</f>
        <v>20.422761269783408</v>
      </c>
      <c r="K28" s="12">
        <f>'30 yr tmax'!K28+4.99*'843_site norm radn diffs'!K28</f>
        <v>16.461082702212597</v>
      </c>
      <c r="L28" s="12">
        <f>'30 yr tmax'!L28+4.99*'843_site norm radn diffs'!L28</f>
        <v>10.192601759499585</v>
      </c>
      <c r="M28" s="12">
        <f>'30 yr tmax'!M28+4.99*'843_site norm radn diffs'!M28</f>
        <v>7.656391922455869</v>
      </c>
      <c r="N28" s="9"/>
    </row>
    <row r="29" spans="1:14" ht="11.25">
      <c r="A29" s="4" t="s">
        <v>29</v>
      </c>
      <c r="B29" s="12">
        <f>'30 yr tmax'!B29+4.99*'843_site norm radn diffs'!B29</f>
        <v>6.891267582187899</v>
      </c>
      <c r="C29" s="12">
        <f>'30 yr tmax'!C29+4.99*'843_site norm radn diffs'!C29</f>
        <v>6.488507992150245</v>
      </c>
      <c r="D29" s="12">
        <f>'30 yr tmax'!D29+4.99*'843_site norm radn diffs'!D29</f>
        <v>7.86556533721885</v>
      </c>
      <c r="E29" s="12">
        <f>'30 yr tmax'!E29+4.99*'843_site norm radn diffs'!E29</f>
        <v>10.353037895755431</v>
      </c>
      <c r="F29" s="12">
        <f>'30 yr tmax'!F29+4.99*'843_site norm radn diffs'!F29</f>
        <v>13.052735839010829</v>
      </c>
      <c r="G29" s="12">
        <f>'30 yr tmax'!G29+4.99*'843_site norm radn diffs'!G29</f>
        <v>17.964894297740692</v>
      </c>
      <c r="H29" s="12">
        <f>'30 yr tmax'!H29+4.99*'843_site norm radn diffs'!H29</f>
        <v>22.26154085672198</v>
      </c>
      <c r="I29" s="12">
        <f>'30 yr tmax'!I29+4.99*'843_site norm radn diffs'!I29</f>
        <v>22.29917639096533</v>
      </c>
      <c r="J29" s="12">
        <f>'30 yr tmax'!J29+4.99*'843_site norm radn diffs'!J29</f>
        <v>19.603838611126235</v>
      </c>
      <c r="K29" s="12">
        <f>'30 yr tmax'!K29+4.99*'843_site norm radn diffs'!K29</f>
        <v>13.878964167200424</v>
      </c>
      <c r="L29" s="12">
        <f>'30 yr tmax'!L29+4.99*'843_site norm radn diffs'!L29</f>
        <v>6.278048483671541</v>
      </c>
      <c r="M29" s="12">
        <f>'30 yr tmax'!M29+4.99*'843_site norm radn diffs'!M29</f>
        <v>5.385397377494562</v>
      </c>
      <c r="N29" s="9"/>
    </row>
    <row r="30" spans="1:14" ht="11.25">
      <c r="A30" s="4" t="s">
        <v>30</v>
      </c>
      <c r="B30" s="12">
        <f>'30 yr tmax'!B30+4.99*'843_site norm radn diffs'!B30</f>
        <v>9.322260668818267</v>
      </c>
      <c r="C30" s="12">
        <f>'30 yr tmax'!C30+4.99*'843_site norm radn diffs'!C30</f>
        <v>10.904677076721178</v>
      </c>
      <c r="D30" s="12">
        <f>'30 yr tmax'!D30+4.99*'843_site norm radn diffs'!D30</f>
        <v>12.373780706300376</v>
      </c>
      <c r="E30" s="12">
        <f>'30 yr tmax'!E30+4.99*'843_site norm radn diffs'!E30</f>
        <v>14.514142039848977</v>
      </c>
      <c r="F30" s="12">
        <f>'30 yr tmax'!F30+4.99*'843_site norm radn diffs'!F30</f>
        <v>19.168007101130065</v>
      </c>
      <c r="G30" s="12">
        <f>'30 yr tmax'!G30+4.99*'843_site norm radn diffs'!G30</f>
        <v>23.22187458404972</v>
      </c>
      <c r="H30" s="12">
        <f>'30 yr tmax'!H30+4.99*'843_site norm radn diffs'!H30</f>
        <v>26.643694781098795</v>
      </c>
      <c r="I30" s="12">
        <f>'30 yr tmax'!I30+4.99*'843_site norm radn diffs'!I30</f>
        <v>25.87543230409281</v>
      </c>
      <c r="J30" s="12">
        <f>'30 yr tmax'!J30+4.99*'843_site norm radn diffs'!J30</f>
        <v>23.477684745399866</v>
      </c>
      <c r="K30" s="12">
        <f>'30 yr tmax'!K30+4.99*'843_site norm radn diffs'!K30</f>
        <v>17.58654375056517</v>
      </c>
      <c r="L30" s="12">
        <f>'30 yr tmax'!L30+4.99*'843_site norm radn diffs'!L30</f>
        <v>10.308361486190247</v>
      </c>
      <c r="M30" s="12">
        <f>'30 yr tmax'!M30+4.99*'843_site norm radn diffs'!M30</f>
        <v>9.702918584889776</v>
      </c>
      <c r="N30" s="9"/>
    </row>
    <row r="31" spans="1:14" ht="11.25">
      <c r="A31" s="4" t="s">
        <v>31</v>
      </c>
      <c r="B31" s="12">
        <f>'30 yr tmax'!B31+4.99*'843_site norm radn diffs'!B31</f>
        <v>7.125928896069809</v>
      </c>
      <c r="C31" s="12">
        <f>'30 yr tmax'!C31+4.99*'843_site norm radn diffs'!C31</f>
        <v>8.006243882397374</v>
      </c>
      <c r="D31" s="12">
        <f>'30 yr tmax'!D31+4.99*'843_site norm radn diffs'!D31</f>
        <v>9.312000275695752</v>
      </c>
      <c r="E31" s="12">
        <f>'30 yr tmax'!E31+4.99*'843_site norm radn diffs'!E31</f>
        <v>10.351371870570535</v>
      </c>
      <c r="F31" s="12">
        <f>'30 yr tmax'!F31+4.99*'843_site norm radn diffs'!F31</f>
        <v>15.067767328341066</v>
      </c>
      <c r="G31" s="12">
        <f>'30 yr tmax'!G31+4.99*'843_site norm radn diffs'!G31</f>
        <v>20.121616080581234</v>
      </c>
      <c r="H31" s="12">
        <f>'30 yr tmax'!H31+4.99*'843_site norm radn diffs'!H31</f>
        <v>25.119760010001105</v>
      </c>
      <c r="I31" s="12">
        <f>'30 yr tmax'!I31+4.99*'843_site norm radn diffs'!I31</f>
        <v>23.669343768469094</v>
      </c>
      <c r="J31" s="12">
        <f>'30 yr tmax'!J31+4.99*'843_site norm radn diffs'!J31</f>
        <v>22.35778976439982</v>
      </c>
      <c r="K31" s="12">
        <f>'30 yr tmax'!K31+4.99*'843_site norm radn diffs'!K31</f>
        <v>16.407970442989797</v>
      </c>
      <c r="L31" s="12">
        <f>'30 yr tmax'!L31+4.99*'843_site norm radn diffs'!L31</f>
        <v>8.677435361963852</v>
      </c>
      <c r="M31" s="12">
        <f>'30 yr tmax'!M31+4.99*'843_site norm radn diffs'!M31</f>
        <v>7.062005297336799</v>
      </c>
      <c r="N31" s="9"/>
    </row>
    <row r="32" spans="1:14" ht="11.25">
      <c r="A32" s="4" t="s">
        <v>32</v>
      </c>
      <c r="B32" s="12">
        <f>'30 yr tmax'!B32+4.99*'843_site norm radn diffs'!B32</f>
        <v>8.449136872881693</v>
      </c>
      <c r="C32" s="12">
        <f>'30 yr tmax'!C32+4.99*'843_site norm radn diffs'!C32</f>
        <v>9.159977419969103</v>
      </c>
      <c r="D32" s="12">
        <f>'30 yr tmax'!D32+4.99*'843_site norm radn diffs'!D32</f>
        <v>11.374293836992347</v>
      </c>
      <c r="E32" s="12">
        <f>'30 yr tmax'!E32+4.99*'843_site norm radn diffs'!E32</f>
        <v>15.300685777998776</v>
      </c>
      <c r="F32" s="12">
        <f>'30 yr tmax'!F32+4.99*'843_site norm radn diffs'!F32</f>
        <v>20.81757875967626</v>
      </c>
      <c r="G32" s="12">
        <f>'30 yr tmax'!G32+4.99*'843_site norm radn diffs'!G32</f>
        <v>23.944156371259254</v>
      </c>
      <c r="H32" s="12">
        <f>'30 yr tmax'!H32+4.99*'843_site norm radn diffs'!H32</f>
        <v>28.976844882959483</v>
      </c>
      <c r="I32" s="12">
        <f>'30 yr tmax'!I32+4.99*'843_site norm radn diffs'!I32</f>
        <v>27.495237631762855</v>
      </c>
      <c r="J32" s="12">
        <f>'30 yr tmax'!J32+4.99*'843_site norm radn diffs'!J32</f>
        <v>22.834116274646075</v>
      </c>
      <c r="K32" s="12">
        <f>'30 yr tmax'!K32+4.99*'843_site norm radn diffs'!K32</f>
        <v>17.583165277178825</v>
      </c>
      <c r="L32" s="12">
        <f>'30 yr tmax'!L32+4.99*'843_site norm radn diffs'!L32</f>
        <v>10.53130678949994</v>
      </c>
      <c r="M32" s="12">
        <f>'30 yr tmax'!M32+4.99*'843_site norm radn diffs'!M32</f>
        <v>8.320033096849732</v>
      </c>
      <c r="N32" s="9"/>
    </row>
    <row r="33" spans="1:14" ht="11.25">
      <c r="A33" s="4" t="s">
        <v>33</v>
      </c>
      <c r="B33" s="12">
        <f>'30 yr tmax'!B33+4.99*'843_site norm radn diffs'!B33</f>
        <v>7.6827347575878076</v>
      </c>
      <c r="C33" s="12">
        <f>'30 yr tmax'!C33+4.99*'843_site norm radn diffs'!C33</f>
        <v>8.989151262638515</v>
      </c>
      <c r="D33" s="12">
        <f>'30 yr tmax'!D33+4.99*'843_site norm radn diffs'!D33</f>
        <v>11.10221307160932</v>
      </c>
      <c r="E33" s="12">
        <f>'30 yr tmax'!E33+4.99*'843_site norm radn diffs'!E33</f>
        <v>15.923772108811415</v>
      </c>
      <c r="F33" s="12">
        <f>'30 yr tmax'!F33+4.99*'843_site norm radn diffs'!F33</f>
        <v>20.068284040261943</v>
      </c>
      <c r="G33" s="12">
        <f>'30 yr tmax'!G33+4.99*'843_site norm radn diffs'!G33</f>
        <v>23.31362645983475</v>
      </c>
      <c r="H33" s="12">
        <f>'30 yr tmax'!H33+4.99*'843_site norm radn diffs'!H33</f>
        <v>28.267241063361805</v>
      </c>
      <c r="I33" s="12">
        <f>'30 yr tmax'!I33+4.99*'843_site norm radn diffs'!I33</f>
        <v>28.67806475103753</v>
      </c>
      <c r="J33" s="12">
        <f>'30 yr tmax'!J33+4.99*'843_site norm radn diffs'!J33</f>
        <v>23.899225015791743</v>
      </c>
      <c r="K33" s="12">
        <f>'30 yr tmax'!K33+4.99*'843_site norm radn diffs'!K33</f>
        <v>16.9056354627368</v>
      </c>
      <c r="L33" s="12">
        <f>'30 yr tmax'!L33+4.99*'843_site norm radn diffs'!L33</f>
        <v>10.200566915278142</v>
      </c>
      <c r="M33" s="12">
        <f>'30 yr tmax'!M33+4.99*'843_site norm radn diffs'!M33</f>
        <v>7.617870072457783</v>
      </c>
      <c r="N33" s="9"/>
    </row>
    <row r="34" spans="1:14" ht="11.25">
      <c r="A34" s="4" t="s">
        <v>34</v>
      </c>
      <c r="B34" s="12">
        <f>'30 yr tmax'!B34+4.99*'843_site norm radn diffs'!B34</f>
        <v>5.03480986028235</v>
      </c>
      <c r="C34" s="12">
        <f>'30 yr tmax'!C34+4.99*'843_site norm radn diffs'!C34</f>
        <v>5.62851190990754</v>
      </c>
      <c r="D34" s="12">
        <f>'30 yr tmax'!D34+4.99*'843_site norm radn diffs'!D34</f>
        <v>7.190383047678047</v>
      </c>
      <c r="E34" s="12">
        <f>'30 yr tmax'!E34+4.99*'843_site norm radn diffs'!E34</f>
        <v>9.78889412132587</v>
      </c>
      <c r="F34" s="12">
        <f>'30 yr tmax'!F34+4.99*'843_site norm radn diffs'!F34</f>
        <v>15.628958966163378</v>
      </c>
      <c r="G34" s="12">
        <f>'30 yr tmax'!G34+4.99*'843_site norm radn diffs'!G34</f>
        <v>20.66327269981432</v>
      </c>
      <c r="H34" s="12">
        <f>'30 yr tmax'!H34+4.99*'843_site norm radn diffs'!H34</f>
        <v>24.770333590601908</v>
      </c>
      <c r="I34" s="12">
        <f>'30 yr tmax'!I34+4.99*'843_site norm radn diffs'!I34</f>
        <v>23.463366986824557</v>
      </c>
      <c r="J34" s="12">
        <f>'30 yr tmax'!J34+4.99*'843_site norm radn diffs'!J34</f>
        <v>18.69060082431707</v>
      </c>
      <c r="K34" s="12">
        <f>'30 yr tmax'!K34+4.99*'843_site norm radn diffs'!K34</f>
        <v>13.546088730276264</v>
      </c>
      <c r="L34" s="12">
        <f>'30 yr tmax'!L34+4.99*'843_site norm radn diffs'!L34</f>
        <v>7.944569753026587</v>
      </c>
      <c r="M34" s="12">
        <f>'30 yr tmax'!M34+4.99*'843_site norm radn diffs'!M34</f>
        <v>5.227479707224993</v>
      </c>
      <c r="N34" s="9"/>
    </row>
    <row r="35" spans="1:14" ht="11.25">
      <c r="A35" s="4" t="s">
        <v>35</v>
      </c>
      <c r="B35" s="12">
        <f>'30 yr tmax'!B35+4.99*'843_site norm radn diffs'!B35</f>
        <v>5.573578694082208</v>
      </c>
      <c r="C35" s="12">
        <f>'30 yr tmax'!C35+4.99*'843_site norm radn diffs'!C35</f>
        <v>6.591282793218708</v>
      </c>
      <c r="D35" s="12">
        <f>'30 yr tmax'!D35+4.99*'843_site norm radn diffs'!D35</f>
        <v>8.173702075749983</v>
      </c>
      <c r="E35" s="12">
        <f>'30 yr tmax'!E35+4.99*'843_site norm radn diffs'!E35</f>
        <v>10.552542166012241</v>
      </c>
      <c r="F35" s="12">
        <f>'30 yr tmax'!F35+4.99*'843_site norm radn diffs'!F35</f>
        <v>16.447274420348975</v>
      </c>
      <c r="G35" s="12">
        <f>'30 yr tmax'!G35+4.99*'843_site norm radn diffs'!G35</f>
        <v>21.138053172189895</v>
      </c>
      <c r="H35" s="12">
        <f>'30 yr tmax'!H35+4.99*'843_site norm radn diffs'!H35</f>
        <v>25.35662994249253</v>
      </c>
      <c r="I35" s="12">
        <f>'30 yr tmax'!I35+4.99*'843_site norm radn diffs'!I35</f>
        <v>24.105676816226254</v>
      </c>
      <c r="J35" s="12">
        <f>'30 yr tmax'!J35+4.99*'843_site norm radn diffs'!J35</f>
        <v>18.15201739783466</v>
      </c>
      <c r="K35" s="12">
        <f>'30 yr tmax'!K35+4.99*'843_site norm radn diffs'!K35</f>
        <v>13.431039072113633</v>
      </c>
      <c r="L35" s="12">
        <f>'30 yr tmax'!L35+4.99*'843_site norm radn diffs'!L35</f>
        <v>8.408748529466937</v>
      </c>
      <c r="M35" s="12">
        <f>'30 yr tmax'!M35+4.99*'843_site norm radn diffs'!M35</f>
        <v>5.900197813613945</v>
      </c>
      <c r="N35" s="9"/>
    </row>
    <row r="36" spans="1:14" ht="11.25">
      <c r="A36" s="4" t="s">
        <v>36</v>
      </c>
      <c r="B36" s="12">
        <f>'30 yr tmax'!B36+4.99*'843_site norm radn diffs'!B36</f>
        <v>5.218885072573775</v>
      </c>
      <c r="C36" s="12">
        <f>'30 yr tmax'!C36+4.99*'843_site norm radn diffs'!C36</f>
        <v>6.955388791804508</v>
      </c>
      <c r="D36" s="12">
        <f>'30 yr tmax'!D36+4.99*'843_site norm radn diffs'!D36</f>
        <v>9.484892675561483</v>
      </c>
      <c r="E36" s="12">
        <f>'30 yr tmax'!E36+4.99*'843_site norm radn diffs'!E36</f>
        <v>12.964425949343475</v>
      </c>
      <c r="F36" s="12">
        <f>'30 yr tmax'!F36+4.99*'843_site norm radn diffs'!F36</f>
        <v>19.207223012248328</v>
      </c>
      <c r="G36" s="12">
        <f>'30 yr tmax'!G36+4.99*'843_site norm radn diffs'!G36</f>
        <v>24.017693493083886</v>
      </c>
      <c r="H36" s="12">
        <f>'30 yr tmax'!H36+4.99*'843_site norm radn diffs'!H36</f>
        <v>29.433530311383898</v>
      </c>
      <c r="I36" s="12">
        <f>'30 yr tmax'!I36+4.99*'843_site norm radn diffs'!I36</f>
        <v>27.152872572448608</v>
      </c>
      <c r="J36" s="12">
        <f>'30 yr tmax'!J36+4.99*'843_site norm radn diffs'!J36</f>
        <v>21.802605406829596</v>
      </c>
      <c r="K36" s="12">
        <f>'30 yr tmax'!K36+4.99*'843_site norm radn diffs'!K36</f>
        <v>15.164333247139526</v>
      </c>
      <c r="L36" s="12">
        <f>'30 yr tmax'!L36+4.99*'843_site norm radn diffs'!L36</f>
        <v>8.551896225353232</v>
      </c>
      <c r="M36" s="12">
        <f>'30 yr tmax'!M36+4.99*'843_site norm radn diffs'!M36</f>
        <v>5.635301725922886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A3" sqref="A3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43</v>
      </c>
    </row>
    <row r="2" spans="1:2" ht="11.25">
      <c r="A2" s="2" t="s">
        <v>1</v>
      </c>
      <c r="B2" s="3" t="s">
        <v>2</v>
      </c>
    </row>
    <row r="3" spans="1:13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</row>
    <row r="4" spans="1:14" ht="11.25">
      <c r="A4" s="4" t="s">
        <v>4</v>
      </c>
      <c r="B4" s="12">
        <f>'30 yr tmin'!B4+-0.6675*'843_site norm radn diffs'!B4</f>
        <v>-1.0690780890648242</v>
      </c>
      <c r="C4" s="12">
        <f>'30 yr tmin'!C4+-0.6675*'843_site norm radn diffs'!C4</f>
        <v>-0.437490248689149</v>
      </c>
      <c r="D4" s="12">
        <f>'30 yr tmin'!D4+-0.6675*'843_site norm radn diffs'!D4</f>
        <v>0.5890581459739525</v>
      </c>
      <c r="E4" s="12">
        <f>'30 yr tmin'!E4+-0.6675*'843_site norm radn diffs'!E4</f>
        <v>2.3035382968005966</v>
      </c>
      <c r="F4" s="12">
        <f>'30 yr tmin'!F4+-0.6675*'843_site norm radn diffs'!F4</f>
        <v>4.906867960467383</v>
      </c>
      <c r="G4" s="12">
        <f>'30 yr tmin'!G4+-0.6675*'843_site norm radn diffs'!G4</f>
        <v>7.41090866437283</v>
      </c>
      <c r="H4" s="12">
        <f>'30 yr tmin'!H4+-0.6675*'843_site norm radn diffs'!H4</f>
        <v>9.215865100512525</v>
      </c>
      <c r="I4" s="12">
        <f>'30 yr tmin'!I4+-0.6675*'843_site norm radn diffs'!I4</f>
        <v>9.01730182154495</v>
      </c>
      <c r="J4" s="12">
        <f>'30 yr tmin'!J4+-0.6675*'843_site norm radn diffs'!J4</f>
        <v>6.411912118337857</v>
      </c>
      <c r="K4" s="12">
        <f>'30 yr tmin'!K4+-0.6675*'843_site norm radn diffs'!K4</f>
        <v>3.2917134493906985</v>
      </c>
      <c r="L4" s="12">
        <f>'30 yr tmin'!L4+-0.6675*'843_site norm radn diffs'!L4</f>
        <v>1.044247614317937</v>
      </c>
      <c r="M4" s="12">
        <f>'30 yr tmin'!M4+-0.6675*'843_site norm radn diffs'!M4</f>
        <v>-1.1667952460691509</v>
      </c>
      <c r="N4" s="9"/>
    </row>
    <row r="5" spans="1:14" ht="11.25">
      <c r="A5" s="4" t="s">
        <v>5</v>
      </c>
      <c r="B5" s="12">
        <f>'30 yr tmin'!B5+-0.6675*'843_site norm radn diffs'!B5</f>
        <v>-1.2617363505783075</v>
      </c>
      <c r="C5" s="12">
        <f>'30 yr tmin'!C5+-0.6675*'843_site norm radn diffs'!C5</f>
        <v>-0.4940603071091849</v>
      </c>
      <c r="D5" s="12">
        <f>'30 yr tmin'!D5+-0.6675*'843_site norm radn diffs'!D5</f>
        <v>0.4786796744836752</v>
      </c>
      <c r="E5" s="12">
        <f>'30 yr tmin'!E5+-0.6675*'843_site norm radn diffs'!E5</f>
        <v>2.2278669520883514</v>
      </c>
      <c r="F5" s="12">
        <f>'30 yr tmin'!F5+-0.6675*'843_site norm radn diffs'!F5</f>
        <v>5.37277531300526</v>
      </c>
      <c r="G5" s="12">
        <f>'30 yr tmin'!G5+-0.6675*'843_site norm radn diffs'!G5</f>
        <v>8.16985678577489</v>
      </c>
      <c r="H5" s="12">
        <f>'30 yr tmin'!H5+-0.6675*'843_site norm radn diffs'!H5</f>
        <v>10.364611789414031</v>
      </c>
      <c r="I5" s="12">
        <f>'30 yr tmin'!I5+-0.6675*'843_site norm radn diffs'!I5</f>
        <v>10.260022886894692</v>
      </c>
      <c r="J5" s="12">
        <f>'30 yr tmin'!J5+-0.6675*'843_site norm radn diffs'!J5</f>
        <v>7.5054362326187265</v>
      </c>
      <c r="K5" s="12">
        <f>'30 yr tmin'!K5+-0.6675*'843_site norm radn diffs'!K5</f>
        <v>4.068529720611499</v>
      </c>
      <c r="L5" s="12">
        <f>'30 yr tmin'!L5+-0.6675*'843_site norm radn diffs'!L5</f>
        <v>1.0139252316205787</v>
      </c>
      <c r="M5" s="12">
        <f>'30 yr tmin'!M5+-0.6675*'843_site norm radn diffs'!M5</f>
        <v>-1.0511743210224382</v>
      </c>
      <c r="N5" s="9"/>
    </row>
    <row r="6" spans="1:14" ht="11.25">
      <c r="A6" s="4" t="s">
        <v>6</v>
      </c>
      <c r="B6" s="12">
        <f>'30 yr tmin'!B6+-0.6675*'843_site norm radn diffs'!B6</f>
        <v>-1.5540097770006533</v>
      </c>
      <c r="C6" s="12">
        <f>'30 yr tmin'!C6+-0.6675*'843_site norm radn diffs'!C6</f>
        <v>-0.8440444154478605</v>
      </c>
      <c r="D6" s="12">
        <f>'30 yr tmin'!D6+-0.6675*'843_site norm radn diffs'!D6</f>
        <v>-0.7242492917773315</v>
      </c>
      <c r="E6" s="12">
        <f>'30 yr tmin'!E6+-0.6675*'843_site norm radn diffs'!E6</f>
        <v>1.0940692168802764</v>
      </c>
      <c r="F6" s="12">
        <f>'30 yr tmin'!F6+-0.6675*'843_site norm radn diffs'!F6</f>
        <v>4.003691058825438</v>
      </c>
      <c r="G6" s="12">
        <f>'30 yr tmin'!G6+-0.6675*'843_site norm radn diffs'!G6</f>
        <v>6.810391703689514</v>
      </c>
      <c r="H6" s="12">
        <f>'30 yr tmin'!H6+-0.6675*'843_site norm radn diffs'!H6</f>
        <v>9.319992482762705</v>
      </c>
      <c r="I6" s="12">
        <f>'30 yr tmin'!I6+-0.6675*'843_site norm radn diffs'!I6</f>
        <v>9.725005334285104</v>
      </c>
      <c r="J6" s="12">
        <f>'30 yr tmin'!J6+-0.6675*'843_site norm radn diffs'!J6</f>
        <v>7.711019226812446</v>
      </c>
      <c r="K6" s="12">
        <f>'30 yr tmin'!K6+-0.6675*'843_site norm radn diffs'!K6</f>
        <v>4.5783748560241495</v>
      </c>
      <c r="L6" s="12">
        <f>'30 yr tmin'!L6+-0.6675*'843_site norm radn diffs'!L6</f>
        <v>0.15262140515930941</v>
      </c>
      <c r="M6" s="12">
        <f>'30 yr tmin'!M6+-0.6675*'843_site norm radn diffs'!M6</f>
        <v>-1.2548737031521158</v>
      </c>
      <c r="N6" s="9"/>
    </row>
    <row r="7" spans="1:14" ht="11.25">
      <c r="A7" s="4" t="s">
        <v>7</v>
      </c>
      <c r="B7" s="12">
        <f>'30 yr tmin'!B7+-0.6675*'843_site norm radn diffs'!B7</f>
        <v>-1.9457796965714218</v>
      </c>
      <c r="C7" s="12">
        <f>'30 yr tmin'!C7+-0.6675*'843_site norm radn diffs'!C7</f>
        <v>-1.1314413802953835</v>
      </c>
      <c r="D7" s="12">
        <f>'30 yr tmin'!D7+-0.6675*'843_site norm radn diffs'!D7</f>
        <v>-1.1248290552475442</v>
      </c>
      <c r="E7" s="12">
        <f>'30 yr tmin'!E7+-0.6675*'843_site norm radn diffs'!E7</f>
        <v>0.6637951554804702</v>
      </c>
      <c r="F7" s="12">
        <f>'30 yr tmin'!F7+-0.6675*'843_site norm radn diffs'!F7</f>
        <v>2.7515016065855225</v>
      </c>
      <c r="G7" s="12">
        <f>'30 yr tmin'!G7+-0.6675*'843_site norm radn diffs'!G7</f>
        <v>6.252354295721431</v>
      </c>
      <c r="H7" s="12">
        <f>'30 yr tmin'!H7+-0.6675*'843_site norm radn diffs'!H7</f>
        <v>8.964965206533417</v>
      </c>
      <c r="I7" s="12">
        <f>'30 yr tmin'!I7+-0.6675*'843_site norm radn diffs'!I7</f>
        <v>9.787258395306448</v>
      </c>
      <c r="J7" s="12">
        <f>'30 yr tmin'!J7+-0.6675*'843_site norm radn diffs'!J7</f>
        <v>7.31376806409622</v>
      </c>
      <c r="K7" s="12">
        <f>'30 yr tmin'!K7+-0.6675*'843_site norm radn diffs'!K7</f>
        <v>4.2087396164090585</v>
      </c>
      <c r="L7" s="12">
        <f>'30 yr tmin'!L7+-0.6675*'843_site norm radn diffs'!L7</f>
        <v>-0.5217619099413388</v>
      </c>
      <c r="M7" s="12">
        <f>'30 yr tmin'!M7+-0.6675*'843_site norm radn diffs'!M7</f>
        <v>-1.7360688805774338</v>
      </c>
      <c r="N7" s="9"/>
    </row>
    <row r="8" spans="1:14" ht="11.25">
      <c r="A8" s="4" t="s">
        <v>8</v>
      </c>
      <c r="B8" s="12">
        <f>'30 yr tmin'!B8+-0.6675*'843_site norm radn diffs'!B8</f>
        <v>-2.3061391197380674</v>
      </c>
      <c r="C8" s="12">
        <f>'30 yr tmin'!C8+-0.6675*'843_site norm radn diffs'!C8</f>
        <v>-1.9001998885533258</v>
      </c>
      <c r="D8" s="12">
        <f>'30 yr tmin'!D8+-0.6675*'843_site norm radn diffs'!D8</f>
        <v>-1.7859057715904638</v>
      </c>
      <c r="E8" s="12">
        <f>'30 yr tmin'!E8+-0.6675*'843_site norm radn diffs'!E8</f>
        <v>-0.07039359855383363</v>
      </c>
      <c r="F8" s="12">
        <f>'30 yr tmin'!F8+-0.6675*'843_site norm radn diffs'!F8</f>
        <v>1.8268683137057775</v>
      </c>
      <c r="G8" s="12">
        <f>'30 yr tmin'!G8+-0.6675*'843_site norm radn diffs'!G8</f>
        <v>5.510983006487763</v>
      </c>
      <c r="H8" s="12">
        <f>'30 yr tmin'!H8+-0.6675*'843_site norm radn diffs'!H8</f>
        <v>8.11190490780507</v>
      </c>
      <c r="I8" s="12">
        <f>'30 yr tmin'!I8+-0.6675*'843_site norm radn diffs'!I8</f>
        <v>8.832128208209976</v>
      </c>
      <c r="J8" s="12">
        <f>'30 yr tmin'!J8+-0.6675*'843_site norm radn diffs'!J8</f>
        <v>6.534652815984873</v>
      </c>
      <c r="K8" s="12">
        <f>'30 yr tmin'!K8+-0.6675*'843_site norm radn diffs'!K8</f>
        <v>3.306897315684733</v>
      </c>
      <c r="L8" s="12">
        <f>'30 yr tmin'!L8+-0.6675*'843_site norm radn diffs'!L8</f>
        <v>-1.1923026279171083</v>
      </c>
      <c r="M8" s="12">
        <f>'30 yr tmin'!M8+-0.6675*'843_site norm radn diffs'!M8</f>
        <v>-2.311460293403311</v>
      </c>
      <c r="N8" s="9"/>
    </row>
    <row r="9" spans="1:14" ht="11.25">
      <c r="A9" s="4" t="s">
        <v>9</v>
      </c>
      <c r="B9" s="12">
        <f>'30 yr tmin'!B9+-0.6675*'843_site norm radn diffs'!B9</f>
        <v>-1.093510456758659</v>
      </c>
      <c r="C9" s="12">
        <f>'30 yr tmin'!C9+-0.6675*'843_site norm radn diffs'!C9</f>
        <v>-0.9085564610256146</v>
      </c>
      <c r="D9" s="12">
        <f>'30 yr tmin'!D9+-0.6675*'843_site norm radn diffs'!D9</f>
        <v>-0.00442130182928735</v>
      </c>
      <c r="E9" s="12">
        <f>'30 yr tmin'!E9+-0.6675*'843_site norm radn diffs'!E9</f>
        <v>1.3185105988860797</v>
      </c>
      <c r="F9" s="12">
        <f>'30 yr tmin'!F9+-0.6675*'843_site norm radn diffs'!F9</f>
        <v>4.144609506866367</v>
      </c>
      <c r="G9" s="12">
        <f>'30 yr tmin'!G9+-0.6675*'843_site norm radn diffs'!G9</f>
        <v>7.110198271121353</v>
      </c>
      <c r="H9" s="12">
        <f>'30 yr tmin'!H9+-0.6675*'843_site norm radn diffs'!H9</f>
        <v>10.014924667473505</v>
      </c>
      <c r="I9" s="12">
        <f>'30 yr tmin'!I9+-0.6675*'843_site norm radn diffs'!I9</f>
        <v>10.450561959890116</v>
      </c>
      <c r="J9" s="12">
        <f>'30 yr tmin'!J9+-0.6675*'843_site norm radn diffs'!J9</f>
        <v>8.028625705466444</v>
      </c>
      <c r="K9" s="12">
        <f>'30 yr tmin'!K9+-0.6675*'843_site norm radn diffs'!K9</f>
        <v>4.695142777521906</v>
      </c>
      <c r="L9" s="12">
        <f>'30 yr tmin'!L9+-0.6675*'843_site norm radn diffs'!L9</f>
        <v>0.7934763105325038</v>
      </c>
      <c r="M9" s="12">
        <f>'30 yr tmin'!M9+-0.6675*'843_site norm radn diffs'!M9</f>
        <v>-1.3897943428005353</v>
      </c>
      <c r="N9" s="9"/>
    </row>
    <row r="10" spans="1:14" ht="11.25">
      <c r="A10" s="4" t="s">
        <v>10</v>
      </c>
      <c r="B10" s="12">
        <f>'30 yr tmin'!B10+-0.6675*'843_site norm radn diffs'!B10</f>
        <v>-0.23439398598186073</v>
      </c>
      <c r="C10" s="12">
        <f>'30 yr tmin'!C10+-0.6675*'843_site norm radn diffs'!C10</f>
        <v>0.7736836699733411</v>
      </c>
      <c r="D10" s="12">
        <f>'30 yr tmin'!D10+-0.6675*'843_site norm radn diffs'!D10</f>
        <v>1.3682532441281463</v>
      </c>
      <c r="E10" s="12">
        <f>'30 yr tmin'!E10+-0.6675*'843_site norm radn diffs'!E10</f>
        <v>2.8564307603702592</v>
      </c>
      <c r="F10" s="12">
        <f>'30 yr tmin'!F10+-0.6675*'843_site norm radn diffs'!F10</f>
        <v>5.885742533483598</v>
      </c>
      <c r="G10" s="12">
        <f>'30 yr tmin'!G10+-0.6675*'843_site norm radn diffs'!G10</f>
        <v>8.899057121278759</v>
      </c>
      <c r="H10" s="12">
        <f>'30 yr tmin'!H10+-0.6675*'843_site norm radn diffs'!H10</f>
        <v>11.403569070110043</v>
      </c>
      <c r="I10" s="12">
        <f>'30 yr tmin'!I10+-0.6675*'843_site norm radn diffs'!I10</f>
        <v>11.385139486226977</v>
      </c>
      <c r="J10" s="12">
        <f>'30 yr tmin'!J10+-0.6675*'843_site norm radn diffs'!J10</f>
        <v>8.850694907046925</v>
      </c>
      <c r="K10" s="12">
        <f>'30 yr tmin'!K10+-0.6675*'843_site norm radn diffs'!K10</f>
        <v>5.668918047125903</v>
      </c>
      <c r="L10" s="12">
        <f>'30 yr tmin'!L10+-0.6675*'843_site norm radn diffs'!L10</f>
        <v>1.9713602143250424</v>
      </c>
      <c r="M10" s="12">
        <f>'30 yr tmin'!M10+-0.6675*'843_site norm radn diffs'!M10</f>
        <v>-0.12974098139529078</v>
      </c>
      <c r="N10" s="9"/>
    </row>
    <row r="11" spans="1:14" ht="11.25">
      <c r="A11" s="4" t="s">
        <v>11</v>
      </c>
      <c r="B11" s="12">
        <f>'30 yr tmin'!B11+-0.6675*'843_site norm radn diffs'!B11</f>
        <v>-0.9262746927510181</v>
      </c>
      <c r="C11" s="12">
        <f>'30 yr tmin'!C11+-0.6675*'843_site norm radn diffs'!C11</f>
        <v>-0.3607885173269337</v>
      </c>
      <c r="D11" s="12">
        <f>'30 yr tmin'!D11+-0.6675*'843_site norm radn diffs'!D11</f>
        <v>0.6224819061305459</v>
      </c>
      <c r="E11" s="12">
        <f>'30 yr tmin'!E11+-0.6675*'843_site norm radn diffs'!E11</f>
        <v>2.1255692479668045</v>
      </c>
      <c r="F11" s="12">
        <f>'30 yr tmin'!F11+-0.6675*'843_site norm radn diffs'!F11</f>
        <v>5.057835724337254</v>
      </c>
      <c r="G11" s="12">
        <f>'30 yr tmin'!G11+-0.6675*'843_site norm radn diffs'!G11</f>
        <v>7.970832090102597</v>
      </c>
      <c r="H11" s="12">
        <f>'30 yr tmin'!H11+-0.6675*'843_site norm radn diffs'!H11</f>
        <v>10.369404864836822</v>
      </c>
      <c r="I11" s="12">
        <f>'30 yr tmin'!I11+-0.6675*'843_site norm radn diffs'!I11</f>
        <v>10.25467480326148</v>
      </c>
      <c r="J11" s="12">
        <f>'30 yr tmin'!J11+-0.6675*'843_site norm radn diffs'!J11</f>
        <v>7.410921981769862</v>
      </c>
      <c r="K11" s="12">
        <f>'30 yr tmin'!K11+-0.6675*'843_site norm radn diffs'!K11</f>
        <v>4.018693971411872</v>
      </c>
      <c r="L11" s="12">
        <f>'30 yr tmin'!L11+-0.6675*'843_site norm radn diffs'!L11</f>
        <v>1.3567920497443628</v>
      </c>
      <c r="M11" s="12">
        <f>'30 yr tmin'!M11+-0.6675*'843_site norm radn diffs'!M11</f>
        <v>-0.7152348434200562</v>
      </c>
      <c r="N11" s="9"/>
    </row>
    <row r="12" spans="1:14" ht="11.25">
      <c r="A12" s="4" t="s">
        <v>12</v>
      </c>
      <c r="B12" s="12">
        <f>'30 yr tmin'!B12+-0.6675*'843_site norm radn diffs'!B12</f>
        <v>-0.8023694119277713</v>
      </c>
      <c r="C12" s="12">
        <f>'30 yr tmin'!C12+-0.6675*'843_site norm radn diffs'!C12</f>
        <v>-0.2084152898970606</v>
      </c>
      <c r="D12" s="12">
        <f>'30 yr tmin'!D12+-0.6675*'843_site norm radn diffs'!D12</f>
        <v>0.48317450137024776</v>
      </c>
      <c r="E12" s="12">
        <f>'30 yr tmin'!E12+-0.6675*'843_site norm radn diffs'!E12</f>
        <v>1.7900199934018084</v>
      </c>
      <c r="F12" s="12">
        <f>'30 yr tmin'!F12+-0.6675*'843_site norm radn diffs'!F12</f>
        <v>5.016933223993138</v>
      </c>
      <c r="G12" s="12">
        <f>'30 yr tmin'!G12+-0.6675*'843_site norm radn diffs'!G12</f>
        <v>7.999369753156223</v>
      </c>
      <c r="H12" s="12">
        <f>'30 yr tmin'!H12+-0.6675*'843_site norm radn diffs'!H12</f>
        <v>11.401600599705649</v>
      </c>
      <c r="I12" s="12">
        <f>'30 yr tmin'!I12+-0.6675*'843_site norm radn diffs'!I12</f>
        <v>11.917024178760569</v>
      </c>
      <c r="J12" s="12">
        <f>'30 yr tmin'!J12+-0.6675*'843_site norm radn diffs'!J12</f>
        <v>9.683115008100739</v>
      </c>
      <c r="K12" s="12">
        <f>'30 yr tmin'!K12+-0.6675*'843_site norm radn diffs'!K12</f>
        <v>5.7816861798895</v>
      </c>
      <c r="L12" s="12">
        <f>'30 yr tmin'!L12+-0.6675*'843_site norm radn diffs'!L12</f>
        <v>1.4958339112051353</v>
      </c>
      <c r="M12" s="12">
        <f>'30 yr tmin'!M12+-0.6675*'843_site norm radn diffs'!M12</f>
        <v>-0.9918075640131925</v>
      </c>
      <c r="N12" s="9"/>
    </row>
    <row r="13" spans="1:14" ht="11.25">
      <c r="A13" s="4" t="s">
        <v>13</v>
      </c>
      <c r="B13" s="12">
        <f>'30 yr tmin'!B13+-0.6675*'843_site norm radn diffs'!B13</f>
        <v>-2.649769764205573</v>
      </c>
      <c r="C13" s="12">
        <f>'30 yr tmin'!C13+-0.6675*'843_site norm radn diffs'!C13</f>
        <v>-2.2618118111970453</v>
      </c>
      <c r="D13" s="12">
        <f>'30 yr tmin'!D13+-0.6675*'843_site norm radn diffs'!D13</f>
        <v>-1.7768629917103211</v>
      </c>
      <c r="E13" s="12">
        <f>'30 yr tmin'!E13+-0.6675*'843_site norm radn diffs'!E13</f>
        <v>-0.38795822848276834</v>
      </c>
      <c r="F13" s="12">
        <f>'30 yr tmin'!F13+-0.6675*'843_site norm radn diffs'!F13</f>
        <v>2.1236187100159634</v>
      </c>
      <c r="G13" s="12">
        <f>'30 yr tmin'!G13+-0.6675*'843_site norm radn diffs'!G13</f>
        <v>5.534320590340236</v>
      </c>
      <c r="H13" s="12">
        <f>'30 yr tmin'!H13+-0.6675*'843_site norm radn diffs'!H13</f>
        <v>9.438480423795435</v>
      </c>
      <c r="I13" s="12">
        <f>'30 yr tmin'!I13+-0.6675*'843_site norm radn diffs'!I13</f>
        <v>10.108908613767257</v>
      </c>
      <c r="J13" s="12">
        <f>'30 yr tmin'!J13+-0.6675*'843_site norm radn diffs'!J13</f>
        <v>7.711739570951441</v>
      </c>
      <c r="K13" s="12">
        <f>'30 yr tmin'!K13+-0.6675*'843_site norm radn diffs'!K13</f>
        <v>3.73132964458799</v>
      </c>
      <c r="L13" s="12">
        <f>'30 yr tmin'!L13+-0.6675*'843_site norm radn diffs'!L13</f>
        <v>-0.9643452774738724</v>
      </c>
      <c r="M13" s="12">
        <f>'30 yr tmin'!M13+-0.6675*'843_site norm radn diffs'!M13</f>
        <v>-2.6413929047433164</v>
      </c>
      <c r="N13" s="9"/>
    </row>
    <row r="14" spans="1:14" ht="11.25">
      <c r="A14" s="4" t="s">
        <v>14</v>
      </c>
      <c r="B14" s="12">
        <f>'30 yr tmin'!B14+-0.6675*'843_site norm radn diffs'!B14</f>
        <v>-1.1538618975969255</v>
      </c>
      <c r="C14" s="12">
        <f>'30 yr tmin'!C14+-0.6675*'843_site norm radn diffs'!C14</f>
        <v>-0.2985769552796425</v>
      </c>
      <c r="D14" s="12">
        <f>'30 yr tmin'!D14+-0.6675*'843_site norm radn diffs'!D14</f>
        <v>0.3904629370327747</v>
      </c>
      <c r="E14" s="12">
        <f>'30 yr tmin'!E14+-0.6675*'843_site norm radn diffs'!E14</f>
        <v>2.0086180018626427</v>
      </c>
      <c r="F14" s="12">
        <f>'30 yr tmin'!F14+-0.6675*'843_site norm radn diffs'!F14</f>
        <v>4.821289261840691</v>
      </c>
      <c r="G14" s="12">
        <f>'30 yr tmin'!G14+-0.6675*'843_site norm radn diffs'!G14</f>
        <v>7.9056684429119475</v>
      </c>
      <c r="H14" s="12">
        <f>'30 yr tmin'!H14+-0.6675*'843_site norm radn diffs'!H14</f>
        <v>11.206177573626588</v>
      </c>
      <c r="I14" s="12">
        <f>'30 yr tmin'!I14+-0.6675*'843_site norm radn diffs'!I14</f>
        <v>11.521729201165826</v>
      </c>
      <c r="J14" s="12">
        <f>'30 yr tmin'!J14+-0.6675*'843_site norm radn diffs'!J14</f>
        <v>9.106932258257958</v>
      </c>
      <c r="K14" s="12">
        <f>'30 yr tmin'!K14+-0.6675*'843_site norm radn diffs'!K14</f>
        <v>5.593484899041985</v>
      </c>
      <c r="L14" s="12">
        <f>'30 yr tmin'!L14+-0.6675*'843_site norm radn diffs'!L14</f>
        <v>1.220097716955561</v>
      </c>
      <c r="M14" s="12">
        <f>'30 yr tmin'!M14+-0.6675*'843_site norm radn diffs'!M14</f>
        <v>-0.8204722130925823</v>
      </c>
      <c r="N14" s="9"/>
    </row>
    <row r="15" spans="1:14" ht="11.25">
      <c r="A15" s="4" t="s">
        <v>15</v>
      </c>
      <c r="B15" s="12">
        <f>'30 yr tmin'!B15+-0.6675*'843_site norm radn diffs'!B15</f>
        <v>-1.0441747115533309</v>
      </c>
      <c r="C15" s="12">
        <f>'30 yr tmin'!C15+-0.6675*'843_site norm radn diffs'!C15</f>
        <v>0.11754163493763048</v>
      </c>
      <c r="D15" s="12">
        <f>'30 yr tmin'!D15+-0.6675*'843_site norm radn diffs'!D15</f>
        <v>0.999781461830031</v>
      </c>
      <c r="E15" s="12">
        <f>'30 yr tmin'!E15+-0.6675*'843_site norm radn diffs'!E15</f>
        <v>2.7015193682911187</v>
      </c>
      <c r="F15" s="12">
        <f>'30 yr tmin'!F15+-0.6675*'843_site norm radn diffs'!F15</f>
        <v>5.312273495647605</v>
      </c>
      <c r="G15" s="12">
        <f>'30 yr tmin'!G15+-0.6675*'843_site norm radn diffs'!G15</f>
        <v>8.29774291767471</v>
      </c>
      <c r="H15" s="12">
        <f>'30 yr tmin'!H15+-0.6675*'843_site norm radn diffs'!H15</f>
        <v>10.393462472721078</v>
      </c>
      <c r="I15" s="12">
        <f>'30 yr tmin'!I15+-0.6675*'843_site norm radn diffs'!I15</f>
        <v>10.400713080641506</v>
      </c>
      <c r="J15" s="12">
        <f>'30 yr tmin'!J15+-0.6675*'843_site norm radn diffs'!J15</f>
        <v>7.690366164127871</v>
      </c>
      <c r="K15" s="12">
        <f>'30 yr tmin'!K15+-0.6675*'843_site norm radn diffs'!K15</f>
        <v>4.202494850562131</v>
      </c>
      <c r="L15" s="12">
        <f>'30 yr tmin'!L15+-0.6675*'843_site norm radn diffs'!L15</f>
        <v>1.4442720168088417</v>
      </c>
      <c r="M15" s="12">
        <f>'30 yr tmin'!M15+-0.6675*'843_site norm radn diffs'!M15</f>
        <v>-0.5530530601896269</v>
      </c>
      <c r="N15" s="9"/>
    </row>
    <row r="16" spans="1:14" ht="11.25">
      <c r="A16" s="4" t="s">
        <v>16</v>
      </c>
      <c r="B16" s="12">
        <f>'30 yr tmin'!B16+-0.6675*'843_site norm radn diffs'!B16</f>
        <v>-0.5891548132479528</v>
      </c>
      <c r="C16" s="12">
        <f>'30 yr tmin'!C16+-0.6675*'843_site norm radn diffs'!C16</f>
        <v>0.2184547811501466</v>
      </c>
      <c r="D16" s="12">
        <f>'30 yr tmin'!D16+-0.6675*'843_site norm radn diffs'!D16</f>
        <v>1.015018661901252</v>
      </c>
      <c r="E16" s="12">
        <f>'30 yr tmin'!E16+-0.6675*'843_site norm radn diffs'!E16</f>
        <v>2.5054256553273095</v>
      </c>
      <c r="F16" s="12">
        <f>'30 yr tmin'!F16+-0.6675*'843_site norm radn diffs'!F16</f>
        <v>5.396135961409746</v>
      </c>
      <c r="G16" s="12">
        <f>'30 yr tmin'!G16+-0.6675*'843_site norm radn diffs'!G16</f>
        <v>8.478324966890163</v>
      </c>
      <c r="H16" s="12">
        <f>'30 yr tmin'!H16+-0.6675*'843_site norm radn diffs'!H16</f>
        <v>11.173643104794502</v>
      </c>
      <c r="I16" s="12">
        <f>'30 yr tmin'!I16+-0.6675*'843_site norm radn diffs'!I16</f>
        <v>11.195203787556805</v>
      </c>
      <c r="J16" s="12">
        <f>'30 yr tmin'!J16+-0.6675*'843_site norm radn diffs'!J16</f>
        <v>8.70893837640784</v>
      </c>
      <c r="K16" s="12">
        <f>'30 yr tmin'!K16+-0.6675*'843_site norm radn diffs'!K16</f>
        <v>5.117074406100696</v>
      </c>
      <c r="L16" s="12">
        <f>'30 yr tmin'!L16+-0.6675*'843_site norm radn diffs'!L16</f>
        <v>1.8220554283133599</v>
      </c>
      <c r="M16" s="12">
        <f>'30 yr tmin'!M16+-0.6675*'843_site norm radn diffs'!M16</f>
        <v>-0.3676614055042791</v>
      </c>
      <c r="N16" s="9"/>
    </row>
    <row r="17" spans="1:14" ht="11.25">
      <c r="A17" s="4" t="s">
        <v>17</v>
      </c>
      <c r="B17" s="12">
        <f>'30 yr tmin'!B17+-0.6675*'843_site norm radn diffs'!B17</f>
        <v>-1.6348654517498806</v>
      </c>
      <c r="C17" s="12">
        <f>'30 yr tmin'!C17+-0.6675*'843_site norm radn diffs'!C17</f>
        <v>-1.4416240558233766</v>
      </c>
      <c r="D17" s="12">
        <f>'30 yr tmin'!D17+-0.6675*'843_site norm radn diffs'!D17</f>
        <v>-0.7581045941321627</v>
      </c>
      <c r="E17" s="12">
        <f>'30 yr tmin'!E17+-0.6675*'843_site norm radn diffs'!E17</f>
        <v>0.441638516052814</v>
      </c>
      <c r="F17" s="12">
        <f>'30 yr tmin'!F17+-0.6675*'843_site norm radn diffs'!F17</f>
        <v>3.253998712731028</v>
      </c>
      <c r="G17" s="12">
        <f>'30 yr tmin'!G17+-0.6675*'843_site norm radn diffs'!G17</f>
        <v>6.252840812230117</v>
      </c>
      <c r="H17" s="12">
        <f>'30 yr tmin'!H17+-0.6675*'843_site norm radn diffs'!H17</f>
        <v>9.349509029229418</v>
      </c>
      <c r="I17" s="12">
        <f>'30 yr tmin'!I17+-0.6675*'843_site norm radn diffs'!I17</f>
        <v>9.45081653562741</v>
      </c>
      <c r="J17" s="12">
        <f>'30 yr tmin'!J17+-0.6675*'843_site norm radn diffs'!J17</f>
        <v>7.140727306687376</v>
      </c>
      <c r="K17" s="12">
        <f>'30 yr tmin'!K17+-0.6675*'843_site norm radn diffs'!K17</f>
        <v>3.938891837251705</v>
      </c>
      <c r="L17" s="12">
        <f>'30 yr tmin'!L17+-0.6675*'843_site norm radn diffs'!L17</f>
        <v>0.261704630205674</v>
      </c>
      <c r="M17" s="12">
        <f>'30 yr tmin'!M17+-0.6675*'843_site norm radn diffs'!M17</f>
        <v>-1.729526066897341</v>
      </c>
      <c r="N17" s="9"/>
    </row>
    <row r="18" spans="1:14" ht="11.25">
      <c r="A18" s="4" t="s">
        <v>18</v>
      </c>
      <c r="B18" s="12">
        <f>'30 yr tmin'!B18+-0.6675*'843_site norm radn diffs'!B18</f>
        <v>-0.17430067335988098</v>
      </c>
      <c r="C18" s="12">
        <f>'30 yr tmin'!C18+-0.6675*'843_site norm radn diffs'!C18</f>
        <v>0.7285969697326299</v>
      </c>
      <c r="D18" s="12">
        <f>'30 yr tmin'!D18+-0.6675*'843_site norm radn diffs'!D18</f>
        <v>1.1071767167700544</v>
      </c>
      <c r="E18" s="12">
        <f>'30 yr tmin'!E18+-0.6675*'843_site norm radn diffs'!E18</f>
        <v>2.395582366555751</v>
      </c>
      <c r="F18" s="12">
        <f>'30 yr tmin'!F18+-0.6675*'843_site norm radn diffs'!F18</f>
        <v>5.308570847845285</v>
      </c>
      <c r="G18" s="12">
        <f>'30 yr tmin'!G18+-0.6675*'843_site norm radn diffs'!G18</f>
        <v>8.701018882101625</v>
      </c>
      <c r="H18" s="12">
        <f>'30 yr tmin'!H18+-0.6675*'843_site norm radn diffs'!H18</f>
        <v>11.797229924463355</v>
      </c>
      <c r="I18" s="12">
        <f>'30 yr tmin'!I18+-0.6675*'843_site norm radn diffs'!I18</f>
        <v>11.795569630337146</v>
      </c>
      <c r="J18" s="12">
        <f>'30 yr tmin'!J18+-0.6675*'843_site norm radn diffs'!J18</f>
        <v>9.685950029934128</v>
      </c>
      <c r="K18" s="12">
        <f>'30 yr tmin'!K18+-0.6675*'843_site norm radn diffs'!K18</f>
        <v>5.809447400541339</v>
      </c>
      <c r="L18" s="12">
        <f>'30 yr tmin'!L18+-0.6675*'843_site norm radn diffs'!L18</f>
        <v>1.730194405785245</v>
      </c>
      <c r="M18" s="12">
        <f>'30 yr tmin'!M18+-0.6675*'843_site norm radn diffs'!M18</f>
        <v>-0.17255021216312227</v>
      </c>
      <c r="N18" s="9"/>
    </row>
    <row r="19" spans="1:14" ht="11.25">
      <c r="A19" s="4" t="s">
        <v>19</v>
      </c>
      <c r="B19" s="12">
        <f>'30 yr tmin'!B19+-0.6675*'843_site norm radn diffs'!B19</f>
        <v>-0.23142048800909237</v>
      </c>
      <c r="C19" s="12">
        <f>'30 yr tmin'!C19+-0.6675*'843_site norm radn diffs'!C19</f>
        <v>0.5412237381318554</v>
      </c>
      <c r="D19" s="12">
        <f>'30 yr tmin'!D19+-0.6675*'843_site norm radn diffs'!D19</f>
        <v>0.8430460381319936</v>
      </c>
      <c r="E19" s="12">
        <f>'30 yr tmin'!E19+-0.6675*'843_site norm radn diffs'!E19</f>
        <v>2.4393076294603455</v>
      </c>
      <c r="F19" s="12">
        <f>'30 yr tmin'!F19+-0.6675*'843_site norm radn diffs'!F19</f>
        <v>5.516793431731171</v>
      </c>
      <c r="G19" s="12">
        <f>'30 yr tmin'!G19+-0.6675*'843_site norm radn diffs'!G19</f>
        <v>8.607514092544967</v>
      </c>
      <c r="H19" s="12">
        <f>'30 yr tmin'!H19+-0.6675*'843_site norm radn diffs'!H19</f>
        <v>11.497658938383871</v>
      </c>
      <c r="I19" s="12">
        <f>'30 yr tmin'!I19+-0.6675*'843_site norm radn diffs'!I19</f>
        <v>11.918126680988967</v>
      </c>
      <c r="J19" s="12">
        <f>'30 yr tmin'!J19+-0.6675*'843_site norm radn diffs'!J19</f>
        <v>9.549768818827356</v>
      </c>
      <c r="K19" s="12">
        <f>'30 yr tmin'!K19+-0.6675*'843_site norm radn diffs'!K19</f>
        <v>5.956071194053549</v>
      </c>
      <c r="L19" s="12">
        <f>'30 yr tmin'!L19+-0.6675*'843_site norm radn diffs'!L19</f>
        <v>1.8700844400097378</v>
      </c>
      <c r="M19" s="12">
        <f>'30 yr tmin'!M19+-0.6675*'843_site norm radn diffs'!M19</f>
        <v>-0.12224461297880307</v>
      </c>
      <c r="N19" s="9"/>
    </row>
    <row r="20" spans="1:14" ht="11.25">
      <c r="A20" s="4" t="s">
        <v>20</v>
      </c>
      <c r="B20" s="12">
        <f>'30 yr tmin'!B20+-0.6675*'843_site norm radn diffs'!B20</f>
        <v>-0.761750345733426</v>
      </c>
      <c r="C20" s="12">
        <f>'30 yr tmin'!C20+-0.6675*'843_site norm radn diffs'!C20</f>
        <v>-0.08005463411859404</v>
      </c>
      <c r="D20" s="12">
        <f>'30 yr tmin'!D20+-0.6675*'843_site norm radn diffs'!D20</f>
        <v>1.116459287066627</v>
      </c>
      <c r="E20" s="12">
        <f>'30 yr tmin'!E20+-0.6675*'843_site norm radn diffs'!E20</f>
        <v>2.6215656756267744</v>
      </c>
      <c r="F20" s="12">
        <f>'30 yr tmin'!F20+-0.6675*'843_site norm radn diffs'!F20</f>
        <v>5.929075303471741</v>
      </c>
      <c r="G20" s="12">
        <f>'30 yr tmin'!G20+-0.6675*'843_site norm radn diffs'!G20</f>
        <v>8.62229539692796</v>
      </c>
      <c r="H20" s="12">
        <f>'30 yr tmin'!H20+-0.6675*'843_site norm radn diffs'!H20</f>
        <v>11.118608885085019</v>
      </c>
      <c r="I20" s="12">
        <f>'30 yr tmin'!I20+-0.6675*'843_site norm radn diffs'!I20</f>
        <v>10.922077657319658</v>
      </c>
      <c r="J20" s="12">
        <f>'30 yr tmin'!J20+-0.6675*'843_site norm radn diffs'!J20</f>
        <v>8.015639023730749</v>
      </c>
      <c r="K20" s="12">
        <f>'30 yr tmin'!K20+-0.6675*'843_site norm radn diffs'!K20</f>
        <v>4.309723111170897</v>
      </c>
      <c r="L20" s="12">
        <f>'30 yr tmin'!L20+-0.6675*'843_site norm radn diffs'!L20</f>
        <v>1.8269143798919703</v>
      </c>
      <c r="M20" s="12">
        <f>'30 yr tmin'!M20+-0.6675*'843_site norm radn diffs'!M20</f>
        <v>-0.4504394963070629</v>
      </c>
      <c r="N20" s="9"/>
    </row>
    <row r="21" spans="1:14" ht="11.25">
      <c r="A21" s="4" t="s">
        <v>21</v>
      </c>
      <c r="B21" s="12">
        <f>'30 yr tmin'!B21+-0.6675*'843_site norm radn diffs'!B21</f>
        <v>-0.2931062305011289</v>
      </c>
      <c r="C21" s="12">
        <f>'30 yr tmin'!C21+-0.6675*'843_site norm radn diffs'!C21</f>
        <v>0.41076789588404383</v>
      </c>
      <c r="D21" s="12">
        <f>'30 yr tmin'!D21+-0.6675*'843_site norm radn diffs'!D21</f>
        <v>0.9253536343546364</v>
      </c>
      <c r="E21" s="12">
        <f>'30 yr tmin'!E21+-0.6675*'843_site norm radn diffs'!E21</f>
        <v>2.547390534901689</v>
      </c>
      <c r="F21" s="12">
        <f>'30 yr tmin'!F21+-0.6675*'843_site norm radn diffs'!F21</f>
        <v>5.3386059048239245</v>
      </c>
      <c r="G21" s="12">
        <f>'30 yr tmin'!G21+-0.6675*'843_site norm radn diffs'!G21</f>
        <v>8.52729347916698</v>
      </c>
      <c r="H21" s="12">
        <f>'30 yr tmin'!H21+-0.6675*'843_site norm radn diffs'!H21</f>
        <v>11.429870692527082</v>
      </c>
      <c r="I21" s="12">
        <f>'30 yr tmin'!I21+-0.6675*'843_site norm radn diffs'!I21</f>
        <v>11.650632030379903</v>
      </c>
      <c r="J21" s="12">
        <f>'30 yr tmin'!J21+-0.6675*'843_site norm radn diffs'!J21</f>
        <v>9.467587335107787</v>
      </c>
      <c r="K21" s="12">
        <f>'30 yr tmin'!K21+-0.6675*'843_site norm radn diffs'!K21</f>
        <v>5.63218481558934</v>
      </c>
      <c r="L21" s="12">
        <f>'30 yr tmin'!L21+-0.6675*'843_site norm radn diffs'!L21</f>
        <v>1.6095523571117116</v>
      </c>
      <c r="M21" s="12">
        <f>'30 yr tmin'!M21+-0.6675*'843_site norm radn diffs'!M21</f>
        <v>-0.4847885453922225</v>
      </c>
      <c r="N21" s="9"/>
    </row>
    <row r="22" spans="1:14" ht="11.25">
      <c r="A22" s="4" t="s">
        <v>22</v>
      </c>
      <c r="B22" s="12">
        <f>'30 yr tmin'!B22+-0.6675*'843_site norm radn diffs'!B22</f>
        <v>-0.9668285824242203</v>
      </c>
      <c r="C22" s="12">
        <f>'30 yr tmin'!C22+-0.6675*'843_site norm radn diffs'!C22</f>
        <v>-0.4571976353501376</v>
      </c>
      <c r="D22" s="12">
        <f>'30 yr tmin'!D22+-0.6675*'843_site norm radn diffs'!D22</f>
        <v>-0.13837282999652156</v>
      </c>
      <c r="E22" s="12">
        <f>'30 yr tmin'!E22+-0.6675*'843_site norm radn diffs'!E22</f>
        <v>1.3420377532747951</v>
      </c>
      <c r="F22" s="12">
        <f>'30 yr tmin'!F22+-0.6675*'843_site norm radn diffs'!F22</f>
        <v>3.9370406738524286</v>
      </c>
      <c r="G22" s="12">
        <f>'30 yr tmin'!G22+-0.6675*'843_site norm radn diffs'!G22</f>
        <v>7.124520677189208</v>
      </c>
      <c r="H22" s="12">
        <f>'30 yr tmin'!H22+-0.6675*'843_site norm radn diffs'!H22</f>
        <v>10.725037796079345</v>
      </c>
      <c r="I22" s="12">
        <f>'30 yr tmin'!I22+-0.6675*'843_site norm radn diffs'!I22</f>
        <v>11.242183471976253</v>
      </c>
      <c r="J22" s="12">
        <f>'30 yr tmin'!J22+-0.6675*'843_site norm radn diffs'!J22</f>
        <v>9.154038332505694</v>
      </c>
      <c r="K22" s="12">
        <f>'30 yr tmin'!K22+-0.6675*'843_site norm radn diffs'!K22</f>
        <v>5.069083090643051</v>
      </c>
      <c r="L22" s="12">
        <f>'30 yr tmin'!L22+-0.6675*'843_site norm radn diffs'!L22</f>
        <v>0.6448283974924689</v>
      </c>
      <c r="M22" s="12">
        <f>'30 yr tmin'!M22+-0.6675*'843_site norm radn diffs'!M22</f>
        <v>-1.1613641224946591</v>
      </c>
      <c r="N22" s="9"/>
    </row>
    <row r="23" spans="1:14" ht="11.25">
      <c r="A23" s="4" t="s">
        <v>23</v>
      </c>
      <c r="B23" s="12">
        <f>'30 yr tmin'!B23+-0.6675*'843_site norm radn diffs'!B23</f>
        <v>-0.7618784219594523</v>
      </c>
      <c r="C23" s="12">
        <f>'30 yr tmin'!C23+-0.6675*'843_site norm radn diffs'!C23</f>
        <v>-0.24573767573172406</v>
      </c>
      <c r="D23" s="12">
        <f>'30 yr tmin'!D23+-0.6675*'843_site norm radn diffs'!D23</f>
        <v>0.08512820775189467</v>
      </c>
      <c r="E23" s="12">
        <f>'30 yr tmin'!E23+-0.6675*'843_site norm radn diffs'!E23</f>
        <v>1.489788030621697</v>
      </c>
      <c r="F23" s="12">
        <f>'30 yr tmin'!F23+-0.6675*'843_site norm radn diffs'!F23</f>
        <v>4.057759938766762</v>
      </c>
      <c r="G23" s="12">
        <f>'30 yr tmin'!G23+-0.6675*'843_site norm radn diffs'!G23</f>
        <v>7.130640073935112</v>
      </c>
      <c r="H23" s="12">
        <f>'30 yr tmin'!H23+-0.6675*'843_site norm radn diffs'!H23</f>
        <v>9.931888410005918</v>
      </c>
      <c r="I23" s="12">
        <f>'30 yr tmin'!I23+-0.6675*'843_site norm radn diffs'!I23</f>
        <v>10.261827391562653</v>
      </c>
      <c r="J23" s="12">
        <f>'30 yr tmin'!J23+-0.6675*'843_site norm radn diffs'!J23</f>
        <v>8.40830705081393</v>
      </c>
      <c r="K23" s="12">
        <f>'30 yr tmin'!K23+-0.6675*'843_site norm radn diffs'!K23</f>
        <v>4.995604594872038</v>
      </c>
      <c r="L23" s="12">
        <f>'30 yr tmin'!L23+-0.6675*'843_site norm radn diffs'!L23</f>
        <v>0.953000775687042</v>
      </c>
      <c r="M23" s="12">
        <f>'30 yr tmin'!M23+-0.6675*'843_site norm radn diffs'!M23</f>
        <v>-0.9469914132182045</v>
      </c>
      <c r="N23" s="9"/>
    </row>
    <row r="24" spans="1:14" ht="11.25">
      <c r="A24" s="4" t="s">
        <v>24</v>
      </c>
      <c r="B24" s="12">
        <f>'30 yr tmin'!B24+-0.6675*'843_site norm radn diffs'!B24</f>
        <v>-0.8913326849573602</v>
      </c>
      <c r="C24" s="12">
        <f>'30 yr tmin'!C24+-0.6675*'843_site norm radn diffs'!C24</f>
        <v>-0.15788673694368666</v>
      </c>
      <c r="D24" s="12">
        <f>'30 yr tmin'!D24+-0.6675*'843_site norm radn diffs'!D24</f>
        <v>0.7926155211532208</v>
      </c>
      <c r="E24" s="12">
        <f>'30 yr tmin'!E24+-0.6675*'843_site norm radn diffs'!E24</f>
        <v>2.3977052890372006</v>
      </c>
      <c r="F24" s="12">
        <f>'30 yr tmin'!F24+-0.6675*'843_site norm radn diffs'!F24</f>
        <v>5.036890317552831</v>
      </c>
      <c r="G24" s="12">
        <f>'30 yr tmin'!G24+-0.6675*'843_site norm radn diffs'!G24</f>
        <v>8.183154791933687</v>
      </c>
      <c r="H24" s="12">
        <f>'30 yr tmin'!H24+-0.6675*'843_site norm radn diffs'!H24</f>
        <v>10.689000643842224</v>
      </c>
      <c r="I24" s="12">
        <f>'30 yr tmin'!I24+-0.6675*'843_site norm radn diffs'!I24</f>
        <v>10.873246300041245</v>
      </c>
      <c r="J24" s="12">
        <f>'30 yr tmin'!J24+-0.6675*'843_site norm radn diffs'!J24</f>
        <v>8.657299195518396</v>
      </c>
      <c r="K24" s="12">
        <f>'30 yr tmin'!K24+-0.6675*'843_site norm radn diffs'!K24</f>
        <v>5.117204405835146</v>
      </c>
      <c r="L24" s="12">
        <f>'30 yr tmin'!L24+-0.6675*'843_site norm radn diffs'!L24</f>
        <v>1.532635158873731</v>
      </c>
      <c r="M24" s="12">
        <f>'30 yr tmin'!M24+-0.6675*'843_site norm radn diffs'!M24</f>
        <v>-0.7820735261963725</v>
      </c>
      <c r="N24" s="9"/>
    </row>
    <row r="25" spans="1:14" ht="11.25">
      <c r="A25" s="4" t="s">
        <v>25</v>
      </c>
      <c r="B25" s="12">
        <f>'30 yr tmin'!B25+-0.6675*'843_site norm radn diffs'!B25</f>
        <v>-1.064874013389745</v>
      </c>
      <c r="C25" s="12">
        <f>'30 yr tmin'!C25+-0.6675*'843_site norm radn diffs'!C25</f>
        <v>-0.07446335434720808</v>
      </c>
      <c r="D25" s="12">
        <f>'30 yr tmin'!D25+-0.6675*'843_site norm radn diffs'!D25</f>
        <v>0.6269980973225424</v>
      </c>
      <c r="E25" s="12">
        <f>'30 yr tmin'!E25+-0.6675*'843_site norm radn diffs'!E25</f>
        <v>2.1544651288381798</v>
      </c>
      <c r="F25" s="12">
        <f>'30 yr tmin'!F25+-0.6675*'843_site norm radn diffs'!F25</f>
        <v>5.342130421325685</v>
      </c>
      <c r="G25" s="12">
        <f>'30 yr tmin'!G25+-0.6675*'843_site norm radn diffs'!G25</f>
        <v>8.041354319789853</v>
      </c>
      <c r="H25" s="12">
        <f>'30 yr tmin'!H25+-0.6675*'843_site norm radn diffs'!H25</f>
        <v>10.040716731034339</v>
      </c>
      <c r="I25" s="12">
        <f>'30 yr tmin'!I25+-0.6675*'843_site norm radn diffs'!I25</f>
        <v>10.23561496230647</v>
      </c>
      <c r="J25" s="12">
        <f>'30 yr tmin'!J25+-0.6675*'843_site norm radn diffs'!J25</f>
        <v>7.244244409153515</v>
      </c>
      <c r="K25" s="12">
        <f>'30 yr tmin'!K25+-0.6675*'843_site norm radn diffs'!K25</f>
        <v>4.021809426442724</v>
      </c>
      <c r="L25" s="12">
        <f>'30 yr tmin'!L25+-0.6675*'843_site norm radn diffs'!L25</f>
        <v>1.2379673136114318</v>
      </c>
      <c r="M25" s="12">
        <f>'30 yr tmin'!M25+-0.6675*'843_site norm radn diffs'!M25</f>
        <v>-1.0670328057652023</v>
      </c>
      <c r="N25" s="9"/>
    </row>
    <row r="26" spans="1:14" ht="11.25">
      <c r="A26" s="4" t="s">
        <v>26</v>
      </c>
      <c r="B26" s="12">
        <f>'30 yr tmin'!B26+-0.6675*'843_site norm radn diffs'!B26</f>
        <v>-0.8073134830560944</v>
      </c>
      <c r="C26" s="12">
        <f>'30 yr tmin'!C26+-0.6675*'843_site norm radn diffs'!C26</f>
        <v>-0.21816688328903994</v>
      </c>
      <c r="D26" s="12">
        <f>'30 yr tmin'!D26+-0.6675*'843_site norm radn diffs'!D26</f>
        <v>0.8610155451439268</v>
      </c>
      <c r="E26" s="12">
        <f>'30 yr tmin'!E26+-0.6675*'843_site norm radn diffs'!E26</f>
        <v>2.2436622137235736</v>
      </c>
      <c r="F26" s="12">
        <f>'30 yr tmin'!F26+-0.6675*'843_site norm radn diffs'!F26</f>
        <v>4.946745357649828</v>
      </c>
      <c r="G26" s="12">
        <f>'30 yr tmin'!G26+-0.6675*'843_site norm radn diffs'!G26</f>
        <v>7.768161477486306</v>
      </c>
      <c r="H26" s="12">
        <f>'30 yr tmin'!H26+-0.6675*'843_site norm radn diffs'!H26</f>
        <v>10.261590645069402</v>
      </c>
      <c r="I26" s="12">
        <f>'30 yr tmin'!I26+-0.6675*'843_site norm radn diffs'!I26</f>
        <v>10.24218711044577</v>
      </c>
      <c r="J26" s="12">
        <f>'30 yr tmin'!J26+-0.6675*'843_site norm radn diffs'!J26</f>
        <v>7.347056062024249</v>
      </c>
      <c r="K26" s="12">
        <f>'30 yr tmin'!K26+-0.6675*'843_site norm radn diffs'!K26</f>
        <v>4.06224869201537</v>
      </c>
      <c r="L26" s="12">
        <f>'30 yr tmin'!L26+-0.6675*'843_site norm radn diffs'!L26</f>
        <v>1.4912120838909995</v>
      </c>
      <c r="M26" s="12">
        <f>'30 yr tmin'!M26+-0.6675*'843_site norm radn diffs'!M26</f>
        <v>-0.49716782511570917</v>
      </c>
      <c r="N26" s="9"/>
    </row>
    <row r="27" spans="1:14" ht="11.25">
      <c r="A27" s="4" t="s">
        <v>27</v>
      </c>
      <c r="B27" s="12">
        <f>'30 yr tmin'!B27+-0.6675*'843_site norm radn diffs'!B27</f>
        <v>-1.1742634951930113</v>
      </c>
      <c r="C27" s="12">
        <f>'30 yr tmin'!C27+-0.6675*'843_site norm radn diffs'!C27</f>
        <v>-0.28448976499860257</v>
      </c>
      <c r="D27" s="12">
        <f>'30 yr tmin'!D27+-0.6675*'843_site norm radn diffs'!D27</f>
        <v>0.14495567616741045</v>
      </c>
      <c r="E27" s="12">
        <f>'30 yr tmin'!E27+-0.6675*'843_site norm radn diffs'!E27</f>
        <v>1.5752132074690957</v>
      </c>
      <c r="F27" s="12">
        <f>'30 yr tmin'!F27+-0.6675*'843_site norm radn diffs'!F27</f>
        <v>4.3804700960741325</v>
      </c>
      <c r="G27" s="12">
        <f>'30 yr tmin'!G27+-0.6675*'843_site norm radn diffs'!G27</f>
        <v>7.191426697273652</v>
      </c>
      <c r="H27" s="12">
        <f>'30 yr tmin'!H27+-0.6675*'843_site norm radn diffs'!H27</f>
        <v>10.192719520628648</v>
      </c>
      <c r="I27" s="12">
        <f>'30 yr tmin'!I27+-0.6675*'843_site norm radn diffs'!I27</f>
        <v>10.583092932527585</v>
      </c>
      <c r="J27" s="12">
        <f>'30 yr tmin'!J27+-0.6675*'843_site norm radn diffs'!J27</f>
        <v>7.977629163942911</v>
      </c>
      <c r="K27" s="12">
        <f>'30 yr tmin'!K27+-0.6675*'843_site norm radn diffs'!K27</f>
        <v>4.7416978775411</v>
      </c>
      <c r="L27" s="12">
        <f>'30 yr tmin'!L27+-0.6675*'843_site norm radn diffs'!L27</f>
        <v>1.119675179258628</v>
      </c>
      <c r="M27" s="12">
        <f>'30 yr tmin'!M27+-0.6675*'843_site norm radn diffs'!M27</f>
        <v>-0.9809235429697807</v>
      </c>
      <c r="N27" s="9"/>
    </row>
    <row r="28" spans="1:14" ht="11.25">
      <c r="A28" s="4" t="s">
        <v>28</v>
      </c>
      <c r="B28" s="12">
        <f>'30 yr tmin'!B28+-0.6675*'843_site norm radn diffs'!B28</f>
        <v>-0.5974392068117778</v>
      </c>
      <c r="C28" s="12">
        <f>'30 yr tmin'!C28+-0.6675*'843_site norm radn diffs'!C28</f>
        <v>0.09583269691550989</v>
      </c>
      <c r="D28" s="12">
        <f>'30 yr tmin'!D28+-0.6675*'843_site norm radn diffs'!D28</f>
        <v>1.060399230062039</v>
      </c>
      <c r="E28" s="12">
        <f>'30 yr tmin'!E28+-0.6675*'843_site norm radn diffs'!E28</f>
        <v>2.4571739214318145</v>
      </c>
      <c r="F28" s="12">
        <f>'30 yr tmin'!F28+-0.6675*'843_site norm radn diffs'!F28</f>
        <v>5.376166568622139</v>
      </c>
      <c r="G28" s="12">
        <f>'30 yr tmin'!G28+-0.6675*'843_site norm radn diffs'!G28</f>
        <v>8.505829473927232</v>
      </c>
      <c r="H28" s="12">
        <f>'30 yr tmin'!H28+-0.6675*'843_site norm radn diffs'!H28</f>
        <v>11.001388401850262</v>
      </c>
      <c r="I28" s="12">
        <f>'30 yr tmin'!I28+-0.6675*'843_site norm radn diffs'!I28</f>
        <v>10.960028143124195</v>
      </c>
      <c r="J28" s="12">
        <f>'30 yr tmin'!J28+-0.6675*'843_site norm radn diffs'!J28</f>
        <v>8.748508387258433</v>
      </c>
      <c r="K28" s="12">
        <f>'30 yr tmin'!K28+-0.6675*'843_site norm radn diffs'!K28</f>
        <v>4.77013573071605</v>
      </c>
      <c r="L28" s="12">
        <f>'30 yr tmin'!L28+-0.6675*'843_site norm radn diffs'!L28</f>
        <v>1.8060497646360776</v>
      </c>
      <c r="M28" s="12">
        <f>'30 yr tmin'!M28+-0.6675*'843_site norm radn diffs'!M28</f>
        <v>-0.18910653471729316</v>
      </c>
      <c r="N28" s="9"/>
    </row>
    <row r="29" spans="1:14" ht="11.25">
      <c r="A29" s="4" t="s">
        <v>29</v>
      </c>
      <c r="B29" s="12">
        <f>'30 yr tmin'!B29+-0.6675*'843_site norm radn diffs'!B29</f>
        <v>-0.9606555332886618</v>
      </c>
      <c r="C29" s="12">
        <f>'30 yr tmin'!C29+-0.6675*'843_site norm radn diffs'!C29</f>
        <v>-1.9870398967455487</v>
      </c>
      <c r="D29" s="12">
        <f>'30 yr tmin'!D29+-0.6675*'843_site norm radn diffs'!D29</f>
        <v>-1.5973476678544252</v>
      </c>
      <c r="E29" s="12">
        <f>'30 yr tmin'!E29+-0.6675*'843_site norm radn diffs'!E29</f>
        <v>0.004328097110871787</v>
      </c>
      <c r="F29" s="12">
        <f>'30 yr tmin'!F29+-0.6675*'843_site norm radn diffs'!F29</f>
        <v>1.8311220095110765</v>
      </c>
      <c r="G29" s="12">
        <f>'30 yr tmin'!G29+-0.6675*'843_site norm radn diffs'!G29</f>
        <v>5.642872355963545</v>
      </c>
      <c r="H29" s="12">
        <f>'30 yr tmin'!H29+-0.6675*'843_site norm radn diffs'!H29</f>
        <v>9.14332093750262</v>
      </c>
      <c r="I29" s="12">
        <f>'30 yr tmin'!I29+-0.6675*'843_site norm radn diffs'!I29</f>
        <v>9.524909771348826</v>
      </c>
      <c r="J29" s="12">
        <f>'30 yr tmin'!J29+-0.6675*'843_site norm radn diffs'!J29</f>
        <v>6.89753261063592</v>
      </c>
      <c r="K29" s="12">
        <f>'30 yr tmin'!K29+-0.6675*'843_site norm radn diffs'!K29</f>
        <v>4.200860003686115</v>
      </c>
      <c r="L29" s="12">
        <f>'30 yr tmin'!L29+-0.6675*'843_site norm radn diffs'!L29</f>
        <v>-1.3722640005712932</v>
      </c>
      <c r="M29" s="12">
        <f>'30 yr tmin'!M29+-0.6675*'843_site norm radn diffs'!M29</f>
        <v>-2.259870290476477</v>
      </c>
      <c r="N29" s="9"/>
    </row>
    <row r="30" spans="1:14" ht="11.25">
      <c r="A30" s="4" t="s">
        <v>30</v>
      </c>
      <c r="B30" s="12">
        <f>'30 yr tmin'!B30+-0.6675*'843_site norm radn diffs'!B30</f>
        <v>-0.16480140209142136</v>
      </c>
      <c r="C30" s="12">
        <f>'30 yr tmin'!C30+-0.6675*'843_site norm radn diffs'!C30</f>
        <v>0.937550711681085</v>
      </c>
      <c r="D30" s="12">
        <f>'30 yr tmin'!D30+-0.6675*'843_site norm radn diffs'!D30</f>
        <v>1.6416836429948896</v>
      </c>
      <c r="E30" s="12">
        <f>'30 yr tmin'!E30+-0.6675*'843_site norm radn diffs'!E30</f>
        <v>2.63628460689395</v>
      </c>
      <c r="F30" s="12">
        <f>'30 yr tmin'!F30+-0.6675*'843_site norm radn diffs'!F30</f>
        <v>5.842455963926991</v>
      </c>
      <c r="G30" s="12">
        <f>'30 yr tmin'!G30+-0.6675*'843_site norm radn diffs'!G30</f>
        <v>9.221873490009383</v>
      </c>
      <c r="H30" s="12">
        <f>'30 yr tmin'!H30+-0.6675*'843_site norm radn diffs'!H30</f>
        <v>11.218954656035383</v>
      </c>
      <c r="I30" s="12">
        <f>'30 yr tmin'!I30+-0.6675*'843_site norm radn diffs'!I30</f>
        <v>11.041462712829269</v>
      </c>
      <c r="J30" s="12">
        <f>'30 yr tmin'!J30+-0.6675*'843_site norm radn diffs'!J30</f>
        <v>9.341161409307734</v>
      </c>
      <c r="K30" s="12">
        <f>'30 yr tmin'!K30+-0.6675*'843_site norm radn diffs'!K30</f>
        <v>5.4399763620235975</v>
      </c>
      <c r="L30" s="12">
        <f>'30 yr tmin'!L30+-0.6675*'843_site norm radn diffs'!L30</f>
        <v>1.6370578573082186</v>
      </c>
      <c r="M30" s="12">
        <f>'30 yr tmin'!M30+-0.6675*'843_site norm radn diffs'!M30</f>
        <v>0.23778594079881277</v>
      </c>
      <c r="N30" s="9"/>
    </row>
    <row r="31" spans="1:14" ht="11.25">
      <c r="A31" s="4" t="s">
        <v>31</v>
      </c>
      <c r="B31" s="12">
        <f>'30 yr tmin'!B31+-0.6675*'843_site norm radn diffs'!B31</f>
        <v>-1.805422352329979</v>
      </c>
      <c r="C31" s="12">
        <f>'30 yr tmin'!C31+-0.6675*'843_site norm radn diffs'!C31</f>
        <v>-1.1161658900802096</v>
      </c>
      <c r="D31" s="12">
        <f>'30 yr tmin'!D31+-0.6675*'843_site norm radn diffs'!D31</f>
        <v>-0.516935908622628</v>
      </c>
      <c r="E31" s="12">
        <f>'30 yr tmin'!E31+-0.6675*'843_site norm radn diffs'!E31</f>
        <v>0.29117420368620595</v>
      </c>
      <c r="F31" s="12">
        <f>'30 yr tmin'!F31+-0.6675*'843_site norm radn diffs'!F31</f>
        <v>2.702357777220909</v>
      </c>
      <c r="G31" s="12">
        <f>'30 yr tmin'!G31+-0.6675*'843_site norm radn diffs'!G31</f>
        <v>6.4085313158741535</v>
      </c>
      <c r="H31" s="12">
        <f>'30 yr tmin'!H31+-0.6675*'843_site norm radn diffs'!H31</f>
        <v>10.008779597860574</v>
      </c>
      <c r="I31" s="12">
        <f>'30 yr tmin'!I31+-0.6675*'843_site norm radn diffs'!I31</f>
        <v>10.402146900710797</v>
      </c>
      <c r="J31" s="12">
        <f>'30 yr tmin'!J31+-0.6675*'843_site norm radn diffs'!J31</f>
        <v>8.99031569784832</v>
      </c>
      <c r="K31" s="12">
        <f>'30 yr tmin'!K31+-0.6675*'843_site norm radn diffs'!K31</f>
        <v>5.0836031521651925</v>
      </c>
      <c r="L31" s="12">
        <f>'30 yr tmin'!L31+-0.6675*'843_site norm radn diffs'!L31</f>
        <v>-0.4123122453127998</v>
      </c>
      <c r="M31" s="12">
        <f>'30 yr tmin'!M31+-0.6675*'843_site norm radn diffs'!M31</f>
        <v>-1.2102482036016657</v>
      </c>
      <c r="N31" s="9"/>
    </row>
    <row r="32" spans="1:14" ht="11.25">
      <c r="A32" s="4" t="s">
        <v>32</v>
      </c>
      <c r="B32" s="12">
        <f>'30 yr tmin'!B32+-0.6675*'843_site norm radn diffs'!B32</f>
        <v>0.34498018784598594</v>
      </c>
      <c r="C32" s="12">
        <f>'30 yr tmin'!C32+-0.6675*'843_site norm radn diffs'!C32</f>
        <v>0.9301533210762775</v>
      </c>
      <c r="D32" s="12">
        <f>'30 yr tmin'!D32+-0.6675*'843_site norm radn diffs'!D32</f>
        <v>1.8148614957530276</v>
      </c>
      <c r="E32" s="12">
        <f>'30 yr tmin'!E32+-0.6675*'843_site norm radn diffs'!E32</f>
        <v>3.2979543573518675</v>
      </c>
      <c r="F32" s="12">
        <f>'30 yr tmin'!F32+-0.6675*'843_site norm radn diffs'!F32</f>
        <v>6.6956946248328855</v>
      </c>
      <c r="G32" s="12">
        <f>'30 yr tmin'!G32+-0.6675*'843_site norm radn diffs'!G32</f>
        <v>9.292139403243377</v>
      </c>
      <c r="H32" s="12">
        <f>'30 yr tmin'!H32+-0.6675*'843_site norm radn diffs'!H32</f>
        <v>12.487766741608125</v>
      </c>
      <c r="I32" s="12">
        <f>'30 yr tmin'!I32+-0.6675*'843_site norm radn diffs'!I32</f>
        <v>12.985306388937534</v>
      </c>
      <c r="J32" s="12">
        <f>'30 yr tmin'!J32+-0.6675*'843_site norm radn diffs'!J32</f>
        <v>10.093482442219187</v>
      </c>
      <c r="K32" s="12">
        <f>'30 yr tmin'!K32+-0.6675*'843_site norm radn diffs'!K32</f>
        <v>7.01367478506676</v>
      </c>
      <c r="L32" s="12">
        <f>'30 yr tmin'!L32+-0.6675*'843_site norm radn diffs'!L32</f>
        <v>1.933988520643044</v>
      </c>
      <c r="M32" s="12">
        <f>'30 yr tmin'!M32+-0.6675*'843_site norm radn diffs'!M32</f>
        <v>0.6023803422550711</v>
      </c>
      <c r="N32" s="9"/>
    </row>
    <row r="33" spans="1:14" ht="11.25">
      <c r="A33" s="4" t="s">
        <v>33</v>
      </c>
      <c r="B33" s="12">
        <f>'30 yr tmin'!B33+-0.6675*'843_site norm radn diffs'!B33</f>
        <v>-1.0060071043466656</v>
      </c>
      <c r="C33" s="12">
        <f>'30 yr tmin'!C33+-0.6675*'843_site norm radn diffs'!C33</f>
        <v>-0.20686542441106376</v>
      </c>
      <c r="D33" s="12">
        <f>'30 yr tmin'!D33+-0.6675*'843_site norm radn diffs'!D33</f>
        <v>0.19138732959935445</v>
      </c>
      <c r="E33" s="12">
        <f>'30 yr tmin'!E33+-0.6675*'843_site norm radn diffs'!E33</f>
        <v>1.7751266768273308</v>
      </c>
      <c r="F33" s="12">
        <f>'30 yr tmin'!F33+-0.6675*'843_site norm radn diffs'!F33</f>
        <v>3.969172425475983</v>
      </c>
      <c r="G33" s="12">
        <f>'30 yr tmin'!G33+-0.6675*'843_site norm radn diffs'!G33</f>
        <v>6.6229768212545705</v>
      </c>
      <c r="H33" s="12">
        <f>'30 yr tmin'!H33+-0.6675*'843_site norm radn diffs'!H33</f>
        <v>9.015804927896992</v>
      </c>
      <c r="I33" s="12">
        <f>'30 yr tmin'!I33+-0.6675*'843_site norm radn diffs'!I33</f>
        <v>9.067864083904297</v>
      </c>
      <c r="J33" s="12">
        <f>'30 yr tmin'!J33+-0.6675*'843_site norm radn diffs'!J33</f>
        <v>6.87841028095371</v>
      </c>
      <c r="K33" s="12">
        <f>'30 yr tmin'!K33+-0.6675*'843_site norm radn diffs'!K33</f>
        <v>3.9043062782812</v>
      </c>
      <c r="L33" s="12">
        <f>'30 yr tmin'!L33+-0.6675*'843_site norm radn diffs'!L33</f>
        <v>1.0183610388881443</v>
      </c>
      <c r="M33" s="12">
        <f>'30 yr tmin'!M33+-0.6675*'843_site norm radn diffs'!M33</f>
        <v>-0.9107070688107355</v>
      </c>
      <c r="N33" s="9"/>
    </row>
    <row r="34" spans="1:14" ht="11.25">
      <c r="A34" s="4" t="s">
        <v>34</v>
      </c>
      <c r="B34" s="12">
        <f>'30 yr tmin'!B34+-0.6675*'843_site norm radn diffs'!B34</f>
        <v>-1.612973062472639</v>
      </c>
      <c r="C34" s="12">
        <f>'30 yr tmin'!C34+-0.6675*'843_site norm radn diffs'!C34</f>
        <v>-1.5255073546820206</v>
      </c>
      <c r="D34" s="12">
        <f>'30 yr tmin'!D34+-0.6675*'843_site norm radn diffs'!D34</f>
        <v>-0.5605372112875944</v>
      </c>
      <c r="E34" s="12">
        <f>'30 yr tmin'!E34+-0.6675*'843_site norm radn diffs'!E34</f>
        <v>0.6262852052134232</v>
      </c>
      <c r="F34" s="12">
        <f>'30 yr tmin'!F34+-0.6675*'843_site norm radn diffs'!F34</f>
        <v>3.5209258296765418</v>
      </c>
      <c r="G34" s="12">
        <f>'30 yr tmin'!G34+-0.6675*'843_site norm radn diffs'!G34</f>
        <v>6.729712519614016</v>
      </c>
      <c r="H34" s="12">
        <f>'30 yr tmin'!H34+-0.6675*'843_site norm radn diffs'!H34</f>
        <v>9.62876800165796</v>
      </c>
      <c r="I34" s="12">
        <f>'30 yr tmin'!I34+-0.6675*'843_site norm radn diffs'!I34</f>
        <v>9.516323153566054</v>
      </c>
      <c r="J34" s="12">
        <f>'30 yr tmin'!J34+-0.6675*'843_site norm radn diffs'!J34</f>
        <v>7.126056903761194</v>
      </c>
      <c r="K34" s="12">
        <f>'30 yr tmin'!K34+-0.6675*'843_site norm radn diffs'!K34</f>
        <v>4.058764683875871</v>
      </c>
      <c r="L34" s="12">
        <f>'30 yr tmin'!L34+-0.6675*'843_site norm radn diffs'!L34</f>
        <v>0.7857213807324155</v>
      </c>
      <c r="M34" s="12">
        <f>'30 yr tmin'!M34+-0.6675*'843_site norm radn diffs'!M34</f>
        <v>-1.3119925259664695</v>
      </c>
      <c r="N34" s="9"/>
    </row>
    <row r="35" spans="1:14" ht="11.25">
      <c r="A35" s="4" t="s">
        <v>35</v>
      </c>
      <c r="B35" s="12">
        <f>'30 yr tmin'!B35+-0.6675*'843_site norm radn diffs'!B35</f>
        <v>-0.2646520597795338</v>
      </c>
      <c r="C35" s="12">
        <f>'30 yr tmin'!C35+-0.6675*'843_site norm radn diffs'!C35</f>
        <v>0.30622619950431124</v>
      </c>
      <c r="D35" s="12">
        <f>'30 yr tmin'!D35+-0.6675*'843_site norm radn diffs'!D35</f>
        <v>0.6952011752378531</v>
      </c>
      <c r="E35" s="12">
        <f>'30 yr tmin'!E35+-0.6675*'843_site norm radn diffs'!E35</f>
        <v>1.8114084377127913</v>
      </c>
      <c r="F35" s="12">
        <f>'30 yr tmin'!F35+-0.6675*'843_site norm radn diffs'!F35</f>
        <v>4.985359584051515</v>
      </c>
      <c r="G35" s="12">
        <f>'30 yr tmin'!G35+-0.6675*'843_site norm radn diffs'!G35</f>
        <v>8.273216334181011</v>
      </c>
      <c r="H35" s="12">
        <f>'30 yr tmin'!H35+-0.6675*'843_site norm radn diffs'!H35</f>
        <v>11.270731365408064</v>
      </c>
      <c r="I35" s="12">
        <f>'30 yr tmin'!I35+-0.6675*'843_site norm radn diffs'!I35</f>
        <v>11.377547239512822</v>
      </c>
      <c r="J35" s="12">
        <f>'30 yr tmin'!J35+-0.6675*'843_site norm radn diffs'!J35</f>
        <v>8.81147863465839</v>
      </c>
      <c r="K35" s="12">
        <f>'30 yr tmin'!K35+-0.6675*'843_site norm radn diffs'!K35</f>
        <v>5.487531346565962</v>
      </c>
      <c r="L35" s="12">
        <f>'30 yr tmin'!L35+-0.6675*'843_site norm radn diffs'!L35</f>
        <v>1.5306433580322283</v>
      </c>
      <c r="M35" s="12">
        <f>'30 yr tmin'!M35+-0.6675*'843_site norm radn diffs'!M35</f>
        <v>-0.1682128337850316</v>
      </c>
      <c r="N35" s="9"/>
    </row>
    <row r="36" spans="1:14" ht="11.25">
      <c r="A36" s="4" t="s">
        <v>36</v>
      </c>
      <c r="B36" s="12">
        <f>'30 yr tmin'!B36+-0.6675*'843_site norm radn diffs'!B36</f>
        <v>-1.6439590753392774</v>
      </c>
      <c r="C36" s="12">
        <f>'30 yr tmin'!C36+-0.6675*'843_site norm radn diffs'!C36</f>
        <v>-1.0023491019097213</v>
      </c>
      <c r="D36" s="12">
        <f>'30 yr tmin'!D36+-0.6675*'843_site norm radn diffs'!D36</f>
        <v>-0.5196725172219019</v>
      </c>
      <c r="E36" s="12">
        <f>'30 yr tmin'!E36+-0.6675*'843_site norm radn diffs'!E36</f>
        <v>0.8830652662952364</v>
      </c>
      <c r="F36" s="12">
        <f>'30 yr tmin'!F36+-0.6675*'843_site norm radn diffs'!F36</f>
        <v>3.5040939156962407</v>
      </c>
      <c r="G36" s="12">
        <f>'30 yr tmin'!G36+-0.6675*'843_site norm radn diffs'!G36</f>
        <v>6.589316551776855</v>
      </c>
      <c r="H36" s="12">
        <f>'30 yr tmin'!H36+-0.6675*'843_site norm radn diffs'!H36</f>
        <v>9.087198099629509</v>
      </c>
      <c r="I36" s="12">
        <f>'30 yr tmin'!I36+-0.6675*'843_site norm radn diffs'!I36</f>
        <v>9.197987486551213</v>
      </c>
      <c r="J36" s="12">
        <f>'30 yr tmin'!J36+-0.6675*'843_site norm radn diffs'!J36</f>
        <v>6.977958094377003</v>
      </c>
      <c r="K36" s="12">
        <f>'30 yr tmin'!K36+-0.6675*'843_site norm radn diffs'!K36</f>
        <v>3.4830776668405545</v>
      </c>
      <c r="L36" s="12">
        <f>'30 yr tmin'!L36+-0.6675*'843_site norm radn diffs'!L36</f>
        <v>0.6114948436025487</v>
      </c>
      <c r="M36" s="12">
        <f>'30 yr tmin'!M36+-0.6675*'843_site norm radn diffs'!M36</f>
        <v>-1.246155090591889</v>
      </c>
      <c r="N36" s="9"/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40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ave canopy corr tmax'!B4)*10</f>
        <v>62.63969534731794</v>
      </c>
      <c r="C4" s="13">
        <f>('843 ave canopy corr tmax'!C4)*10</f>
        <v>87.27829724282927</v>
      </c>
      <c r="D4" s="13">
        <f>('843 ave canopy corr tmax'!D4)*10</f>
        <v>123.29363073543037</v>
      </c>
      <c r="E4" s="13">
        <f>('843 ave canopy corr tmax'!E4)*10</f>
        <v>161.21114455378313</v>
      </c>
      <c r="F4" s="13">
        <f>('843 ave canopy corr tmax'!F4)*10</f>
        <v>200.96223037105258</v>
      </c>
      <c r="G4" s="13">
        <f>('843 ave canopy corr tmax'!G4)*10</f>
        <v>240.66016127010607</v>
      </c>
      <c r="H4" s="13">
        <f>('843 ave canopy corr tmax'!H4)*10</f>
        <v>286.28963518265925</v>
      </c>
      <c r="I4" s="13">
        <f>('843 ave canopy corr tmax'!I4)*10</f>
        <v>288.1822308687746</v>
      </c>
      <c r="J4" s="13">
        <f>('843 ave canopy corr tmax'!J4)*10</f>
        <v>255.58514650927478</v>
      </c>
      <c r="K4" s="13">
        <f>('843 ave canopy corr tmax'!K4)*10</f>
        <v>177.0951294013545</v>
      </c>
      <c r="L4" s="13">
        <f>('843 ave canopy corr tmax'!L4)*10</f>
        <v>91.64351167870404</v>
      </c>
      <c r="M4" s="13">
        <f>('843 ave canopy corr tmax'!M4)*10</f>
        <v>54.46903787093728</v>
      </c>
      <c r="N4" s="14">
        <f>AVERAGE(B4:M4)</f>
        <v>169.10915425268533</v>
      </c>
    </row>
    <row r="5" spans="1:14" ht="11.25">
      <c r="A5" s="4" t="s">
        <v>5</v>
      </c>
      <c r="B5" s="13">
        <f>('843 ave canopy corr tmax'!B5)*10</f>
        <v>70.51781856757685</v>
      </c>
      <c r="C5" s="13">
        <f>('843 ave canopy corr tmax'!C5)*10</f>
        <v>88.93424617939826</v>
      </c>
      <c r="D5" s="13">
        <f>('843 ave canopy corr tmax'!D5)*10</f>
        <v>117.97211122586458</v>
      </c>
      <c r="E5" s="13">
        <f>('843 ave canopy corr tmax'!E5)*10</f>
        <v>163.29503983639142</v>
      </c>
      <c r="F5" s="13">
        <f>('843 ave canopy corr tmax'!F5)*10</f>
        <v>214.93784551466297</v>
      </c>
      <c r="G5" s="13">
        <f>('843 ave canopy corr tmax'!G5)*10</f>
        <v>260.15602455405696</v>
      </c>
      <c r="H5" s="13">
        <f>('843 ave canopy corr tmax'!H5)*10</f>
        <v>309.5481224093481</v>
      </c>
      <c r="I5" s="13">
        <f>('843 ave canopy corr tmax'!I5)*10</f>
        <v>297.8911729497451</v>
      </c>
      <c r="J5" s="13">
        <f>('843 ave canopy corr tmax'!J5)*10</f>
        <v>231.97188313457008</v>
      </c>
      <c r="K5" s="13">
        <f>('843 ave canopy corr tmax'!K5)*10</f>
        <v>164.73088680372462</v>
      </c>
      <c r="L5" s="13">
        <f>('843 ave canopy corr tmax'!L5)*10</f>
        <v>100.3372748196751</v>
      </c>
      <c r="M5" s="13">
        <f>('843 ave canopy corr tmax'!M5)*10</f>
        <v>67.72823763149015</v>
      </c>
      <c r="N5" s="14">
        <f aca="true" t="shared" si="0" ref="N5:N36">AVERAGE(B5:M5)</f>
        <v>174.00172196887536</v>
      </c>
    </row>
    <row r="6" spans="1:14" ht="11.25">
      <c r="A6" s="4" t="s">
        <v>6</v>
      </c>
      <c r="B6" s="13">
        <f>('843 ave canopy corr tmax'!B6)*10</f>
        <v>86.51324025817618</v>
      </c>
      <c r="C6" s="13">
        <f>('843 ave canopy corr tmax'!C6)*10</f>
        <v>98.76826416606478</v>
      </c>
      <c r="D6" s="13">
        <f>('843 ave canopy corr tmax'!D6)*10</f>
        <v>118.2884489283728</v>
      </c>
      <c r="E6" s="13">
        <f>('843 ave canopy corr tmax'!E6)*10</f>
        <v>147.91902034108494</v>
      </c>
      <c r="F6" s="13">
        <f>('843 ave canopy corr tmax'!F6)*10</f>
        <v>181.19972459117696</v>
      </c>
      <c r="G6" s="13">
        <f>('843 ave canopy corr tmax'!G6)*10</f>
        <v>225.69880746950304</v>
      </c>
      <c r="H6" s="13">
        <f>('843 ave canopy corr tmax'!H6)*10</f>
        <v>265.9810863073274</v>
      </c>
      <c r="I6" s="13">
        <f>('843 ave canopy corr tmax'!I6)*10</f>
        <v>275.6063428002597</v>
      </c>
      <c r="J6" s="13">
        <f>('843 ave canopy corr tmax'!J6)*10</f>
        <v>235.65189600308457</v>
      </c>
      <c r="K6" s="13">
        <f>('843 ave canopy corr tmax'!K6)*10</f>
        <v>182.0922766807415</v>
      </c>
      <c r="L6" s="13">
        <f>('843 ave canopy corr tmax'!L6)*10</f>
        <v>95.01751592891455</v>
      </c>
      <c r="M6" s="13">
        <f>('843 ave canopy corr tmax'!M6)*10</f>
        <v>79.57782440043532</v>
      </c>
      <c r="N6" s="14">
        <f t="shared" si="0"/>
        <v>166.02620398959513</v>
      </c>
    </row>
    <row r="7" spans="1:14" ht="11.25">
      <c r="A7" s="4" t="s">
        <v>7</v>
      </c>
      <c r="B7" s="13">
        <f>('843 ave canopy corr tmax'!B7)*10</f>
        <v>56.422332372904805</v>
      </c>
      <c r="C7" s="13">
        <f>('843 ave canopy corr tmax'!C7)*10</f>
        <v>65.35044925354252</v>
      </c>
      <c r="D7" s="13">
        <f>('843 ave canopy corr tmax'!D7)*10</f>
        <v>78.85613461700741</v>
      </c>
      <c r="E7" s="13">
        <f>('843 ave canopy corr tmax'!E7)*10</f>
        <v>105.70654942550493</v>
      </c>
      <c r="F7" s="13">
        <f>('843 ave canopy corr tmax'!F7)*10</f>
        <v>139.62557278109725</v>
      </c>
      <c r="G7" s="13">
        <f>('843 ave canopy corr tmax'!G7)*10</f>
        <v>189.56182867940163</v>
      </c>
      <c r="H7" s="13">
        <f>('843 ave canopy corr tmax'!H7)*10</f>
        <v>238.61908044042315</v>
      </c>
      <c r="I7" s="13">
        <f>('843 ave canopy corr tmax'!I7)*10</f>
        <v>243.9525184632333</v>
      </c>
      <c r="J7" s="13">
        <f>('843 ave canopy corr tmax'!J7)*10</f>
        <v>210.97074696868702</v>
      </c>
      <c r="K7" s="13">
        <f>('843 ave canopy corr tmax'!K7)*10</f>
        <v>145.3466563912929</v>
      </c>
      <c r="L7" s="13">
        <f>('843 ave canopy corr tmax'!L7)*10</f>
        <v>64.62684540235625</v>
      </c>
      <c r="M7" s="13">
        <f>('843 ave canopy corr tmax'!M7)*10</f>
        <v>55.69638522968382</v>
      </c>
      <c r="N7" s="14">
        <f t="shared" si="0"/>
        <v>132.89459166876125</v>
      </c>
    </row>
    <row r="8" spans="1:14" ht="11.25">
      <c r="A8" s="4" t="s">
        <v>8</v>
      </c>
      <c r="B8" s="13">
        <f>('843 ave canopy corr tmax'!B8)*10</f>
        <v>52.93459486880833</v>
      </c>
      <c r="C8" s="13">
        <f>('843 ave canopy corr tmax'!C8)*10</f>
        <v>66.49059841020369</v>
      </c>
      <c r="D8" s="13">
        <f>('843 ave canopy corr tmax'!D8)*10</f>
        <v>72.42201947919722</v>
      </c>
      <c r="E8" s="13">
        <f>('843 ave canopy corr tmax'!E8)*10</f>
        <v>105.262382873163</v>
      </c>
      <c r="F8" s="13">
        <f>('843 ave canopy corr tmax'!F8)*10</f>
        <v>126.46707287802501</v>
      </c>
      <c r="G8" s="13">
        <f>('843 ave canopy corr tmax'!G8)*10</f>
        <v>182.65460370975373</v>
      </c>
      <c r="H8" s="13">
        <f>('843 ave canopy corr tmax'!H8)*10</f>
        <v>220.58568554386068</v>
      </c>
      <c r="I8" s="13">
        <f>('843 ave canopy corr tmax'!I8)*10</f>
        <v>228.0738612888722</v>
      </c>
      <c r="J8" s="13">
        <f>('843 ave canopy corr tmax'!J8)*10</f>
        <v>192.88513031064394</v>
      </c>
      <c r="K8" s="13">
        <f>('843 ave canopy corr tmax'!K8)*10</f>
        <v>132.96003587615252</v>
      </c>
      <c r="L8" s="13">
        <f>('843 ave canopy corr tmax'!L8)*10</f>
        <v>61.90022641657484</v>
      </c>
      <c r="M8" s="13">
        <f>('843 ave canopy corr tmax'!M8)*10</f>
        <v>53.33238747689168</v>
      </c>
      <c r="N8" s="14">
        <f t="shared" si="0"/>
        <v>124.6640499276789</v>
      </c>
    </row>
    <row r="9" spans="1:14" ht="11.25">
      <c r="A9" s="4" t="s">
        <v>9</v>
      </c>
      <c r="B9" s="13">
        <f>('843 ave canopy corr tmax'!B9)*10</f>
        <v>66.41748583109677</v>
      </c>
      <c r="C9" s="13">
        <f>('843 ave canopy corr tmax'!C9)*10</f>
        <v>82.54227326618451</v>
      </c>
      <c r="D9" s="13">
        <f>('843 ave canopy corr tmax'!D9)*10</f>
        <v>104.23314301315571</v>
      </c>
      <c r="E9" s="13">
        <f>('843 ave canopy corr tmax'!E9)*10</f>
        <v>130.51883313196197</v>
      </c>
      <c r="F9" s="13">
        <f>('843 ave canopy corr tmax'!F9)*10</f>
        <v>173.56776870017725</v>
      </c>
      <c r="G9" s="13">
        <f>('843 ave canopy corr tmax'!G9)*10</f>
        <v>214.6645786832127</v>
      </c>
      <c r="H9" s="13">
        <f>('843 ave canopy corr tmax'!H9)*10</f>
        <v>264.31124957763615</v>
      </c>
      <c r="I9" s="13">
        <f>('843 ave canopy corr tmax'!I9)*10</f>
        <v>260.1227838224468</v>
      </c>
      <c r="J9" s="13">
        <f>('843 ave canopy corr tmax'!J9)*10</f>
        <v>225.7626626175647</v>
      </c>
      <c r="K9" s="13">
        <f>('843 ave canopy corr tmax'!K9)*10</f>
        <v>164.26573093881177</v>
      </c>
      <c r="L9" s="13">
        <f>('843 ave canopy corr tmax'!L9)*10</f>
        <v>93.39031026880608</v>
      </c>
      <c r="M9" s="13">
        <f>('843 ave canopy corr tmax'!M9)*10</f>
        <v>65.13968195617484</v>
      </c>
      <c r="N9" s="14">
        <f t="shared" si="0"/>
        <v>153.7447084839358</v>
      </c>
    </row>
    <row r="10" spans="1:14" ht="11.25">
      <c r="A10" s="4" t="s">
        <v>10</v>
      </c>
      <c r="B10" s="13">
        <f>('843 ave canopy corr tmax'!B10)*10</f>
        <v>99.94945303444922</v>
      </c>
      <c r="C10" s="13">
        <f>('843 ave canopy corr tmax'!C10)*10</f>
        <v>123.34559530835998</v>
      </c>
      <c r="D10" s="13">
        <f>('843 ave canopy corr tmax'!D10)*10</f>
        <v>145.75155523296704</v>
      </c>
      <c r="E10" s="13">
        <f>('843 ave canopy corr tmax'!E10)*10</f>
        <v>175.6353633820585</v>
      </c>
      <c r="F10" s="13">
        <f>('843 ave canopy corr tmax'!F10)*10</f>
        <v>215.44411622347337</v>
      </c>
      <c r="G10" s="13">
        <f>('843 ave canopy corr tmax'!G10)*10</f>
        <v>251.44876351788764</v>
      </c>
      <c r="H10" s="13">
        <f>('843 ave canopy corr tmax'!H10)*10</f>
        <v>294.11146577005076</v>
      </c>
      <c r="I10" s="13">
        <f>('843 ave canopy corr tmax'!I10)*10</f>
        <v>300.48919795846274</v>
      </c>
      <c r="J10" s="13">
        <f>('843 ave canopy corr tmax'!J10)*10</f>
        <v>277.06415601252206</v>
      </c>
      <c r="K10" s="13">
        <f>('843 ave canopy corr tmax'!K10)*10</f>
        <v>210.70185685156176</v>
      </c>
      <c r="L10" s="13">
        <f>('843 ave canopy corr tmax'!L10)*10</f>
        <v>120.51928884671219</v>
      </c>
      <c r="M10" s="13">
        <f>('843 ave canopy corr tmax'!M10)*10</f>
        <v>93.60161044438203</v>
      </c>
      <c r="N10" s="14">
        <f t="shared" si="0"/>
        <v>192.33853521524063</v>
      </c>
    </row>
    <row r="11" spans="1:14" ht="11.25">
      <c r="A11" s="4" t="s">
        <v>11</v>
      </c>
      <c r="B11" s="13">
        <f>('843 ave canopy corr tmax'!B11)*10</f>
        <v>82.34248264910234</v>
      </c>
      <c r="C11" s="13">
        <f>('843 ave canopy corr tmax'!C11)*10</f>
        <v>103.92261725035806</v>
      </c>
      <c r="D11" s="13">
        <f>('843 ave canopy corr tmax'!D11)*10</f>
        <v>136.17326274769403</v>
      </c>
      <c r="E11" s="13">
        <f>('843 ave canopy corr tmax'!E11)*10</f>
        <v>168.94246371004712</v>
      </c>
      <c r="F11" s="13">
        <f>('843 ave canopy corr tmax'!F11)*10</f>
        <v>212.5303331169603</v>
      </c>
      <c r="G11" s="13">
        <f>('843 ave canopy corr tmax'!G11)*10</f>
        <v>251.5587695938283</v>
      </c>
      <c r="H11" s="13">
        <f>('843 ave canopy corr tmax'!H11)*10</f>
        <v>299.6654640369178</v>
      </c>
      <c r="I11" s="13">
        <f>('843 ave canopy corr tmax'!I11)*10</f>
        <v>298.76663268502205</v>
      </c>
      <c r="J11" s="13">
        <f>('843 ave canopy corr tmax'!J11)*10</f>
        <v>261.0374428609496</v>
      </c>
      <c r="K11" s="13">
        <f>('843 ave canopy corr tmax'!K11)*10</f>
        <v>188.45643569520234</v>
      </c>
      <c r="L11" s="13">
        <f>('843 ave canopy corr tmax'!L11)*10</f>
        <v>111.60835463334277</v>
      </c>
      <c r="M11" s="13">
        <f>('843 ave canopy corr tmax'!M11)*10</f>
        <v>79.51718155304988</v>
      </c>
      <c r="N11" s="14">
        <f t="shared" si="0"/>
        <v>182.87678671103956</v>
      </c>
    </row>
    <row r="12" spans="1:14" ht="11.25">
      <c r="A12" s="4" t="s">
        <v>12</v>
      </c>
      <c r="B12" s="13">
        <f>('843 ave canopy corr tmax'!B12)*10</f>
        <v>74.03106165572403</v>
      </c>
      <c r="C12" s="13">
        <f>('843 ave canopy corr tmax'!C12)*10</f>
        <v>92.48303066046941</v>
      </c>
      <c r="D12" s="13">
        <f>('843 ave canopy corr tmax'!D12)*10</f>
        <v>102.11174888632905</v>
      </c>
      <c r="E12" s="13">
        <f>('843 ave canopy corr tmax'!E12)*10</f>
        <v>132.60000348951274</v>
      </c>
      <c r="F12" s="13">
        <f>('843 ave canopy corr tmax'!F12)*10</f>
        <v>186.5880631052321</v>
      </c>
      <c r="G12" s="13">
        <f>('843 ave canopy corr tmax'!G12)*10</f>
        <v>229.9010476666733</v>
      </c>
      <c r="H12" s="13">
        <f>('843 ave canopy corr tmax'!H12)*10</f>
        <v>276.7342772654504</v>
      </c>
      <c r="I12" s="13">
        <f>('843 ave canopy corr tmax'!I12)*10</f>
        <v>278.5812636402212</v>
      </c>
      <c r="J12" s="13">
        <f>('843 ave canopy corr tmax'!J12)*10</f>
        <v>237.11619639816212</v>
      </c>
      <c r="K12" s="13">
        <f>('843 ave canopy corr tmax'!K12)*10</f>
        <v>169.22301067193104</v>
      </c>
      <c r="L12" s="13">
        <f>('843 ave canopy corr tmax'!L12)*10</f>
        <v>99.16537502751126</v>
      </c>
      <c r="M12" s="13">
        <f>('843 ave canopy corr tmax'!M12)*10</f>
        <v>73.24149429851431</v>
      </c>
      <c r="N12" s="14">
        <f t="shared" si="0"/>
        <v>162.64804773047757</v>
      </c>
    </row>
    <row r="13" spans="1:14" ht="11.25">
      <c r="A13" s="4" t="s">
        <v>13</v>
      </c>
      <c r="B13" s="13">
        <f>('843 ave canopy corr tmax'!B13)*10</f>
        <v>60.09889323424433</v>
      </c>
      <c r="C13" s="13">
        <f>('843 ave canopy corr tmax'!C13)*10</f>
        <v>65.99911517413119</v>
      </c>
      <c r="D13" s="13">
        <f>('843 ave canopy corr tmax'!D13)*10</f>
        <v>77.1242895675581</v>
      </c>
      <c r="E13" s="13">
        <f>('843 ave canopy corr tmax'!E13)*10</f>
        <v>100.95373123788787</v>
      </c>
      <c r="F13" s="13">
        <f>('843 ave canopy corr tmax'!F13)*10</f>
        <v>138.08827920629727</v>
      </c>
      <c r="G13" s="13">
        <f>('843 ave canopy corr tmax'!G13)*10</f>
        <v>186.2882435086475</v>
      </c>
      <c r="H13" s="13">
        <f>('843 ave canopy corr tmax'!H13)*10</f>
        <v>233.9772686930454</v>
      </c>
      <c r="I13" s="13">
        <f>('843 ave canopy corr tmax'!I13)*10</f>
        <v>235.18795531537654</v>
      </c>
      <c r="J13" s="13">
        <f>('843 ave canopy corr tmax'!J13)*10</f>
        <v>199.97632271089606</v>
      </c>
      <c r="K13" s="13">
        <f>('843 ave canopy corr tmax'!K13)*10</f>
        <v>141.51183630720493</v>
      </c>
      <c r="L13" s="13">
        <f>('843 ave canopy corr tmax'!L13)*10</f>
        <v>76.18850838344005</v>
      </c>
      <c r="M13" s="13">
        <f>('843 ave canopy corr tmax'!M13)*10</f>
        <v>57.47266808493107</v>
      </c>
      <c r="N13" s="14">
        <f t="shared" si="0"/>
        <v>131.07225928530502</v>
      </c>
    </row>
    <row r="14" spans="1:14" ht="11.25">
      <c r="A14" s="4" t="s">
        <v>14</v>
      </c>
      <c r="B14" s="13">
        <f>('843 ave canopy corr tmax'!B14)*10</f>
        <v>71.40480702634694</v>
      </c>
      <c r="C14" s="13">
        <f>('843 ave canopy corr tmax'!C14)*10</f>
        <v>90.7475506643508</v>
      </c>
      <c r="D14" s="13">
        <f>('843 ave canopy corr tmax'!D14)*10</f>
        <v>106.56689054990943</v>
      </c>
      <c r="E14" s="13">
        <f>('843 ave canopy corr tmax'!E14)*10</f>
        <v>134.20968046000615</v>
      </c>
      <c r="F14" s="13">
        <f>('843 ave canopy corr tmax'!F14)*10</f>
        <v>174.26242072531772</v>
      </c>
      <c r="G14" s="13">
        <f>('843 ave canopy corr tmax'!G14)*10</f>
        <v>215.4301793238859</v>
      </c>
      <c r="H14" s="13">
        <f>('843 ave canopy corr tmax'!H14)*10</f>
        <v>260.3921184659674</v>
      </c>
      <c r="I14" s="13">
        <f>('843 ave canopy corr tmax'!I14)*10</f>
        <v>257.22953237726637</v>
      </c>
      <c r="J14" s="13">
        <f>('843 ave canopy corr tmax'!J14)*10</f>
        <v>222.3357008433376</v>
      </c>
      <c r="K14" s="13">
        <f>('843 ave canopy corr tmax'!K14)*10</f>
        <v>169.34097908285392</v>
      </c>
      <c r="L14" s="13">
        <f>('843 ave canopy corr tmax'!L14)*10</f>
        <v>98.35149651523224</v>
      </c>
      <c r="M14" s="13">
        <f>('843 ave canopy corr tmax'!M14)*10</f>
        <v>69.90870926340054</v>
      </c>
      <c r="N14" s="14">
        <f t="shared" si="0"/>
        <v>155.84833877482293</v>
      </c>
    </row>
    <row r="15" spans="1:14" ht="11.25">
      <c r="A15" s="4" t="s">
        <v>15</v>
      </c>
      <c r="B15" s="13">
        <f>('843 ave canopy corr tmax'!B15)*10</f>
        <v>80.68062637679581</v>
      </c>
      <c r="C15" s="13">
        <f>('843 ave canopy corr tmax'!C15)*10</f>
        <v>103.54258039941908</v>
      </c>
      <c r="D15" s="13">
        <f>('843 ave canopy corr tmax'!D15)*10</f>
        <v>127.87026974484114</v>
      </c>
      <c r="E15" s="13">
        <f>('843 ave canopy corr tmax'!E15)*10</f>
        <v>159.7403498461021</v>
      </c>
      <c r="F15" s="13">
        <f>('843 ave canopy corr tmax'!F15)*10</f>
        <v>203.9364083403514</v>
      </c>
      <c r="G15" s="13">
        <f>('843 ave canopy corr tmax'!G15)*10</f>
        <v>243.02266428169582</v>
      </c>
      <c r="H15" s="13">
        <f>('843 ave canopy corr tmax'!H15)*10</f>
        <v>288.34265559733063</v>
      </c>
      <c r="I15" s="13">
        <f>('843 ave canopy corr tmax'!I15)*10</f>
        <v>285.8006251325677</v>
      </c>
      <c r="J15" s="13">
        <f>('843 ave canopy corr tmax'!J15)*10</f>
        <v>245.57412495883034</v>
      </c>
      <c r="K15" s="13">
        <f>('843 ave canopy corr tmax'!K15)*10</f>
        <v>181.66742615273358</v>
      </c>
      <c r="L15" s="13">
        <f>('843 ave canopy corr tmax'!L15)*10</f>
        <v>107.54430915541393</v>
      </c>
      <c r="M15" s="13">
        <f>('843 ave canopy corr tmax'!M15)*10</f>
        <v>79.34434112878259</v>
      </c>
      <c r="N15" s="14">
        <f t="shared" si="0"/>
        <v>175.58886509290537</v>
      </c>
    </row>
    <row r="16" spans="1:14" ht="11.25">
      <c r="A16" s="4" t="s">
        <v>16</v>
      </c>
      <c r="B16" s="13">
        <f>('843 ave canopy corr tmax'!B16)*10</f>
        <v>91.04318379186944</v>
      </c>
      <c r="C16" s="13">
        <f>('843 ave canopy corr tmax'!C16)*10</f>
        <v>111.47431673499281</v>
      </c>
      <c r="D16" s="13">
        <f>('843 ave canopy corr tmax'!D16)*10</f>
        <v>132.7311891702285</v>
      </c>
      <c r="E16" s="13">
        <f>('843 ave canopy corr tmax'!E16)*10</f>
        <v>163.44832928714197</v>
      </c>
      <c r="F16" s="13">
        <f>('843 ave canopy corr tmax'!F16)*10</f>
        <v>207.1427947949868</v>
      </c>
      <c r="G16" s="13">
        <f>('843 ave canopy corr tmax'!G16)*10</f>
        <v>246.47428337405364</v>
      </c>
      <c r="H16" s="13">
        <f>('843 ave canopy corr tmax'!H16)*10</f>
        <v>295.8242832520665</v>
      </c>
      <c r="I16" s="13">
        <f>('843 ave canopy corr tmax'!I16)*10</f>
        <v>294.21248090024795</v>
      </c>
      <c r="J16" s="13">
        <f>('843 ave canopy corr tmax'!J16)*10</f>
        <v>259.18573036291957</v>
      </c>
      <c r="K16" s="13">
        <f>('843 ave canopy corr tmax'!K16)*10</f>
        <v>197.57750881734125</v>
      </c>
      <c r="L16" s="13">
        <f>('843 ave canopy corr tmax'!L16)*10</f>
        <v>115.20514475979527</v>
      </c>
      <c r="M16" s="13">
        <f>('843 ave canopy corr tmax'!M16)*10</f>
        <v>85.43641068863451</v>
      </c>
      <c r="N16" s="14">
        <f t="shared" si="0"/>
        <v>183.31297132785653</v>
      </c>
    </row>
    <row r="17" spans="1:14" ht="11.25">
      <c r="A17" s="4" t="s">
        <v>17</v>
      </c>
      <c r="B17" s="13">
        <f>('843 ave canopy corr tmax'!B17)*10</f>
        <v>61.98469819074013</v>
      </c>
      <c r="C17" s="13">
        <f>('843 ave canopy corr tmax'!C17)*10</f>
        <v>71.48994814320073</v>
      </c>
      <c r="D17" s="13">
        <f>('843 ave canopy corr tmax'!D17)*10</f>
        <v>86.721976400292</v>
      </c>
      <c r="E17" s="13">
        <f>('843 ave canopy corr tmax'!E17)*10</f>
        <v>114.74118059769975</v>
      </c>
      <c r="F17" s="13">
        <f>('843 ave canopy corr tmax'!F17)*10</f>
        <v>170.8171748834782</v>
      </c>
      <c r="G17" s="13">
        <f>('843 ave canopy corr tmax'!G17)*10</f>
        <v>217.90373553515678</v>
      </c>
      <c r="H17" s="13">
        <f>('843 ave canopy corr tmax'!H17)*10</f>
        <v>269.1528081519881</v>
      </c>
      <c r="I17" s="13">
        <f>('843 ave canopy corr tmax'!I17)*10</f>
        <v>258.0550634789397</v>
      </c>
      <c r="J17" s="13">
        <f>('843 ave canopy corr tmax'!J17)*10</f>
        <v>208.80929947011225</v>
      </c>
      <c r="K17" s="13">
        <f>('843 ave canopy corr tmax'!K17)*10</f>
        <v>151.946512840659</v>
      </c>
      <c r="L17" s="13">
        <f>('843 ave canopy corr tmax'!L17)*10</f>
        <v>84.24110704529868</v>
      </c>
      <c r="M17" s="13">
        <f>('843 ave canopy corr tmax'!M17)*10</f>
        <v>59.58554417704467</v>
      </c>
      <c r="N17" s="14">
        <f t="shared" si="0"/>
        <v>146.2874207428842</v>
      </c>
    </row>
    <row r="18" spans="1:14" ht="11.25">
      <c r="A18" s="4" t="s">
        <v>18</v>
      </c>
      <c r="B18" s="13">
        <f>('843 ave canopy corr tmax'!B18)*10</f>
        <v>81.9327394766413</v>
      </c>
      <c r="C18" s="13">
        <f>('843 ave canopy corr tmax'!C18)*10</f>
        <v>94.71612166343337</v>
      </c>
      <c r="D18" s="13">
        <f>('843 ave canopy corr tmax'!D18)*10</f>
        <v>107.31742596730228</v>
      </c>
      <c r="E18" s="13">
        <f>('843 ave canopy corr tmax'!E18)*10</f>
        <v>135.18417963875356</v>
      </c>
      <c r="F18" s="13">
        <f>('843 ave canopy corr tmax'!F18)*10</f>
        <v>177.21320553186558</v>
      </c>
      <c r="G18" s="13">
        <f>('843 ave canopy corr tmax'!G18)*10</f>
        <v>219.77776446910698</v>
      </c>
      <c r="H18" s="13">
        <f>('843 ave canopy corr tmax'!H18)*10</f>
        <v>265.0610138865596</v>
      </c>
      <c r="I18" s="13">
        <f>('843 ave canopy corr tmax'!I18)*10</f>
        <v>262.1851317545714</v>
      </c>
      <c r="J18" s="13">
        <f>('843 ave canopy corr tmax'!J18)*10</f>
        <v>225.90425993451237</v>
      </c>
      <c r="K18" s="13">
        <f>('843 ave canopy corr tmax'!K18)*10</f>
        <v>166.14767747263997</v>
      </c>
      <c r="L18" s="13">
        <f>('843 ave canopy corr tmax'!L18)*10</f>
        <v>101.5967028484139</v>
      </c>
      <c r="M18" s="13">
        <f>('843 ave canopy corr tmax'!M18)*10</f>
        <v>80.80188102912331</v>
      </c>
      <c r="N18" s="14">
        <f t="shared" si="0"/>
        <v>159.81984197274363</v>
      </c>
    </row>
    <row r="19" spans="1:14" ht="11.25">
      <c r="A19" s="4" t="s">
        <v>19</v>
      </c>
      <c r="B19" s="13">
        <f>('843 ave canopy corr tmax'!B19)*10</f>
        <v>84.72716457176587</v>
      </c>
      <c r="C19" s="13">
        <f>('843 ave canopy corr tmax'!C19)*10</f>
        <v>107.77218796587329</v>
      </c>
      <c r="D19" s="13">
        <f>('843 ave canopy corr tmax'!D19)*10</f>
        <v>125.6359590969491</v>
      </c>
      <c r="E19" s="13">
        <f>('843 ave canopy corr tmax'!E19)*10</f>
        <v>156.91542964783338</v>
      </c>
      <c r="F19" s="13">
        <f>('843 ave canopy corr tmax'!F19)*10</f>
        <v>201.59851349305555</v>
      </c>
      <c r="G19" s="13">
        <f>('843 ave canopy corr tmax'!G19)*10</f>
        <v>240.29220491686303</v>
      </c>
      <c r="H19" s="13">
        <f>('843 ave canopy corr tmax'!H19)*10</f>
        <v>284.0289422841121</v>
      </c>
      <c r="I19" s="13">
        <f>('843 ave canopy corr tmax'!I19)*10</f>
        <v>284.4988443725101</v>
      </c>
      <c r="J19" s="13">
        <f>('843 ave canopy corr tmax'!J19)*10</f>
        <v>251.13338717680142</v>
      </c>
      <c r="K19" s="13">
        <f>('843 ave canopy corr tmax'!K19)*10</f>
        <v>187.66224332094066</v>
      </c>
      <c r="L19" s="13">
        <f>('843 ave canopy corr tmax'!L19)*10</f>
        <v>104.61466133859787</v>
      </c>
      <c r="M19" s="13">
        <f>('843 ave canopy corr tmax'!M19)*10</f>
        <v>81.04120777174873</v>
      </c>
      <c r="N19" s="14">
        <f t="shared" si="0"/>
        <v>175.82672882975427</v>
      </c>
    </row>
    <row r="20" spans="1:14" ht="11.25">
      <c r="A20" s="4" t="s">
        <v>20</v>
      </c>
      <c r="B20" s="13">
        <f>('843 ave canopy corr tmax'!B20)*10</f>
        <v>76.99452022786213</v>
      </c>
      <c r="C20" s="13">
        <f>('843 ave canopy corr tmax'!C20)*10</f>
        <v>100.36288575658105</v>
      </c>
      <c r="D20" s="13">
        <f>('843 ave canopy corr tmax'!D20)*10</f>
        <v>126.62349299681695</v>
      </c>
      <c r="E20" s="13">
        <f>('843 ave canopy corr tmax'!E20)*10</f>
        <v>156.24175698310708</v>
      </c>
      <c r="F20" s="13">
        <f>('843 ave canopy corr tmax'!F20)*10</f>
        <v>206.68036308128853</v>
      </c>
      <c r="G20" s="13">
        <f>('843 ave canopy corr tmax'!G20)*10</f>
        <v>248.18720553302583</v>
      </c>
      <c r="H20" s="13">
        <f>('843 ave canopy corr tmax'!H20)*10</f>
        <v>291.4627964558165</v>
      </c>
      <c r="I20" s="13">
        <f>('843 ave canopy corr tmax'!I20)*10</f>
        <v>285.2034829958788</v>
      </c>
      <c r="J20" s="13">
        <f>('843 ave canopy corr tmax'!J20)*10</f>
        <v>243.68481305743165</v>
      </c>
      <c r="K20" s="13">
        <f>('843 ave canopy corr tmax'!K20)*10</f>
        <v>178.12706629598836</v>
      </c>
      <c r="L20" s="13">
        <f>('843 ave canopy corr tmax'!L20)*10</f>
        <v>105.84190628223324</v>
      </c>
      <c r="M20" s="13">
        <f>('843 ave canopy corr tmax'!M20)*10</f>
        <v>75.14896009846058</v>
      </c>
      <c r="N20" s="14">
        <f t="shared" si="0"/>
        <v>174.54660414704088</v>
      </c>
    </row>
    <row r="21" spans="1:14" ht="11.25">
      <c r="A21" s="4" t="s">
        <v>21</v>
      </c>
      <c r="B21" s="13">
        <f>('843 ave canopy corr tmax'!B21)*10</f>
        <v>100.33857813034658</v>
      </c>
      <c r="C21" s="13">
        <f>('843 ave canopy corr tmax'!C21)*10</f>
        <v>117.04896179084076</v>
      </c>
      <c r="D21" s="13">
        <f>('843 ave canopy corr tmax'!D21)*10</f>
        <v>133.95858224075454</v>
      </c>
      <c r="E21" s="13">
        <f>('843 ave canopy corr tmax'!E21)*10</f>
        <v>153.31117948824826</v>
      </c>
      <c r="F21" s="13">
        <f>('843 ave canopy corr tmax'!F21)*10</f>
        <v>199.96788816372464</v>
      </c>
      <c r="G21" s="13">
        <f>('843 ave canopy corr tmax'!G21)*10</f>
        <v>239.8135661266931</v>
      </c>
      <c r="H21" s="13">
        <f>('843 ave canopy corr tmax'!H21)*10</f>
        <v>287.6209025361777</v>
      </c>
      <c r="I21" s="13">
        <f>('843 ave canopy corr tmax'!I21)*10</f>
        <v>288.0688564554948</v>
      </c>
      <c r="J21" s="13">
        <f>('843 ave canopy corr tmax'!J21)*10</f>
        <v>255.80133629681112</v>
      </c>
      <c r="K21" s="13">
        <f>('843 ave canopy corr tmax'!K21)*10</f>
        <v>196.44790666980066</v>
      </c>
      <c r="L21" s="13">
        <f>('843 ave canopy corr tmax'!L21)*10</f>
        <v>118.13983128108706</v>
      </c>
      <c r="M21" s="13">
        <f>('843 ave canopy corr tmax'!M21)*10</f>
        <v>93.71677665179311</v>
      </c>
      <c r="N21" s="14">
        <f t="shared" si="0"/>
        <v>182.01953048598102</v>
      </c>
    </row>
    <row r="22" spans="1:14" ht="11.25">
      <c r="A22" s="4" t="s">
        <v>22</v>
      </c>
      <c r="B22" s="13">
        <f>('843 ave canopy corr tmax'!B22)*10</f>
        <v>82.37415170482187</v>
      </c>
      <c r="C22" s="13">
        <f>('843 ave canopy corr tmax'!C22)*10</f>
        <v>91.65417528684924</v>
      </c>
      <c r="D22" s="13">
        <f>('843 ave canopy corr tmax'!D22)*10</f>
        <v>102.24689770311076</v>
      </c>
      <c r="E22" s="13">
        <f>('843 ave canopy corr tmax'!E22)*10</f>
        <v>127.71133499863328</v>
      </c>
      <c r="F22" s="13">
        <f>('843 ave canopy corr tmax'!F22)*10</f>
        <v>167.0848994378484</v>
      </c>
      <c r="G22" s="13">
        <f>('843 ave canopy corr tmax'!G22)*10</f>
        <v>211.02085124832738</v>
      </c>
      <c r="H22" s="13">
        <f>('843 ave canopy corr tmax'!H22)*10</f>
        <v>257.9821932219336</v>
      </c>
      <c r="I22" s="13">
        <f>('843 ave canopy corr tmax'!I22)*10</f>
        <v>258.70044157061426</v>
      </c>
      <c r="J22" s="13">
        <f>('843 ave canopy corr tmax'!J22)*10</f>
        <v>225.81421304564168</v>
      </c>
      <c r="K22" s="13">
        <f>('843 ave canopy corr tmax'!K22)*10</f>
        <v>164.68951876690898</v>
      </c>
      <c r="L22" s="13">
        <f>('843 ave canopy corr tmax'!L22)*10</f>
        <v>96.50271605262292</v>
      </c>
      <c r="M22" s="13">
        <f>('843 ave canopy corr tmax'!M22)*10</f>
        <v>78.96564750933857</v>
      </c>
      <c r="N22" s="14">
        <f t="shared" si="0"/>
        <v>155.39558671222093</v>
      </c>
    </row>
    <row r="23" spans="1:14" ht="11.25">
      <c r="A23" s="4" t="s">
        <v>23</v>
      </c>
      <c r="B23" s="13">
        <f>('843 ave canopy corr tmax'!B23)*10</f>
        <v>109.00409476520849</v>
      </c>
      <c r="C23" s="13">
        <f>('843 ave canopy corr tmax'!C23)*10</f>
        <v>120.79746819327795</v>
      </c>
      <c r="D23" s="13">
        <f>('843 ave canopy corr tmax'!D23)*10</f>
        <v>137.49004109839768</v>
      </c>
      <c r="E23" s="13">
        <f>('843 ave canopy corr tmax'!E23)*10</f>
        <v>159.14168879696976</v>
      </c>
      <c r="F23" s="13">
        <f>('843 ave canopy corr tmax'!F23)*10</f>
        <v>201.53599858507647</v>
      </c>
      <c r="G23" s="13">
        <f>('843 ave canopy corr tmax'!G23)*10</f>
        <v>244.5633862331655</v>
      </c>
      <c r="H23" s="13">
        <f>('843 ave canopy corr tmax'!H23)*10</f>
        <v>289.47006492989465</v>
      </c>
      <c r="I23" s="13">
        <f>('843 ave canopy corr tmax'!I23)*10</f>
        <v>292.23192982924894</v>
      </c>
      <c r="J23" s="13">
        <f>('843 ave canopy corr tmax'!J23)*10</f>
        <v>259.7572706582546</v>
      </c>
      <c r="K23" s="13">
        <f>('843 ave canopy corr tmax'!K23)*10</f>
        <v>198.70686249570832</v>
      </c>
      <c r="L23" s="13">
        <f>('843 ave canopy corr tmax'!L23)*10</f>
        <v>119.89177721830202</v>
      </c>
      <c r="M23" s="13">
        <f>('843 ave canopy corr tmax'!M23)*10</f>
        <v>100.89119328777288</v>
      </c>
      <c r="N23" s="14">
        <f t="shared" si="0"/>
        <v>186.12348134093975</v>
      </c>
    </row>
    <row r="24" spans="1:14" ht="11.25">
      <c r="A24" s="4" t="s">
        <v>24</v>
      </c>
      <c r="B24" s="13">
        <f>('843 ave canopy corr tmax'!B24)*10</f>
        <v>100.25468311516445</v>
      </c>
      <c r="C24" s="13">
        <f>('843 ave canopy corr tmax'!C24)*10</f>
        <v>116.75437928612729</v>
      </c>
      <c r="D24" s="13">
        <f>('843 ave canopy corr tmax'!D24)*10</f>
        <v>138.97900448607385</v>
      </c>
      <c r="E24" s="13">
        <f>('843 ave canopy corr tmax'!E24)*10</f>
        <v>168.59851097684447</v>
      </c>
      <c r="F24" s="13">
        <f>('843 ave canopy corr tmax'!F24)*10</f>
        <v>218.14482869530153</v>
      </c>
      <c r="G24" s="13">
        <f>('843 ave canopy corr tmax'!G24)*10</f>
        <v>264.1619114344704</v>
      </c>
      <c r="H24" s="13">
        <f>('843 ave canopy corr tmax'!H24)*10</f>
        <v>309.7248956887984</v>
      </c>
      <c r="I24" s="13">
        <f>('843 ave canopy corr tmax'!I24)*10</f>
        <v>306.42698071601774</v>
      </c>
      <c r="J24" s="13">
        <f>('843 ave canopy corr tmax'!J24)*10</f>
        <v>269.1434758706098</v>
      </c>
      <c r="K24" s="13">
        <f>('843 ave canopy corr tmax'!K24)*10</f>
        <v>202.1408241929981</v>
      </c>
      <c r="L24" s="13">
        <f>('843 ave canopy corr tmax'!L24)*10</f>
        <v>118.46292969618099</v>
      </c>
      <c r="M24" s="13">
        <f>('843 ave canopy corr tmax'!M24)*10</f>
        <v>91.56250031041047</v>
      </c>
      <c r="N24" s="14">
        <f t="shared" si="0"/>
        <v>192.02957703908316</v>
      </c>
    </row>
    <row r="25" spans="1:14" ht="11.25">
      <c r="A25" s="4" t="s">
        <v>25</v>
      </c>
      <c r="B25" s="13">
        <f>('843 ave canopy corr tmax'!B25)*10</f>
        <v>89.22803485864911</v>
      </c>
      <c r="C25" s="13">
        <f>('843 ave canopy corr tmax'!C25)*10</f>
        <v>113.94490094670515</v>
      </c>
      <c r="D25" s="13">
        <f>('843 ave canopy corr tmax'!D25)*10</f>
        <v>147.8356478555882</v>
      </c>
      <c r="E25" s="13">
        <f>('843 ave canopy corr tmax'!E25)*10</f>
        <v>180.7823072224342</v>
      </c>
      <c r="F25" s="13">
        <f>('843 ave canopy corr tmax'!F25)*10</f>
        <v>239.70440745445447</v>
      </c>
      <c r="G25" s="13">
        <f>('843 ave canopy corr tmax'!G25)*10</f>
        <v>283.7624261310656</v>
      </c>
      <c r="H25" s="13">
        <f>('843 ave canopy corr tmax'!H25)*10</f>
        <v>332.8100900694929</v>
      </c>
      <c r="I25" s="13">
        <f>('843 ave canopy corr tmax'!I25)*10</f>
        <v>332.1914807204603</v>
      </c>
      <c r="J25" s="13">
        <f>('843 ave canopy corr tmax'!J25)*10</f>
        <v>279.54637300859866</v>
      </c>
      <c r="K25" s="13">
        <f>('843 ave canopy corr tmax'!K25)*10</f>
        <v>201.22353501199711</v>
      </c>
      <c r="L25" s="13">
        <f>('843 ave canopy corr tmax'!L25)*10</f>
        <v>115.01562704238137</v>
      </c>
      <c r="M25" s="13">
        <f>('843 ave canopy corr tmax'!M25)*10</f>
        <v>81.38941873810276</v>
      </c>
      <c r="N25" s="14">
        <f t="shared" si="0"/>
        <v>199.78618742166086</v>
      </c>
    </row>
    <row r="26" spans="1:14" ht="11.25">
      <c r="A26" s="4" t="s">
        <v>26</v>
      </c>
      <c r="B26" s="13">
        <f>('843 ave canopy corr tmax'!B26)*10</f>
        <v>86.92500794681514</v>
      </c>
      <c r="C26" s="13">
        <f>('843 ave canopy corr tmax'!C26)*10</f>
        <v>111.73637075074622</v>
      </c>
      <c r="D26" s="13">
        <f>('843 ave canopy corr tmax'!D26)*10</f>
        <v>145.2926206701394</v>
      </c>
      <c r="E26" s="13">
        <f>('843 ave canopy corr tmax'!E26)*10</f>
        <v>188.5898959328744</v>
      </c>
      <c r="F26" s="13">
        <f>('843 ave canopy corr tmax'!F26)*10</f>
        <v>227.35941071651473</v>
      </c>
      <c r="G26" s="13">
        <f>('843 ave canopy corr tmax'!G26)*10</f>
        <v>267.75841539091147</v>
      </c>
      <c r="H26" s="13">
        <f>('843 ave canopy corr tmax'!H26)*10</f>
        <v>309.24962818132855</v>
      </c>
      <c r="I26" s="13">
        <f>('843 ave canopy corr tmax'!I26)*10</f>
        <v>319.7001695711702</v>
      </c>
      <c r="J26" s="13">
        <f>('843 ave canopy corr tmax'!J26)*10</f>
        <v>271.3361835280749</v>
      </c>
      <c r="K26" s="13">
        <f>('843 ave canopy corr tmax'!K26)*10</f>
        <v>198.20043485907573</v>
      </c>
      <c r="L26" s="13">
        <f>('843 ave canopy corr tmax'!L26)*10</f>
        <v>119.03523148140694</v>
      </c>
      <c r="M26" s="13">
        <f>('843 ave canopy corr tmax'!M26)*10</f>
        <v>82.16655351801333</v>
      </c>
      <c r="N26" s="14">
        <f t="shared" si="0"/>
        <v>193.94582687892253</v>
      </c>
    </row>
    <row r="27" spans="1:14" ht="11.25">
      <c r="A27" s="4" t="s">
        <v>27</v>
      </c>
      <c r="B27" s="13">
        <f>('843 ave canopy corr tmax'!B27)*10</f>
        <v>51.97864930356743</v>
      </c>
      <c r="C27" s="13">
        <f>('843 ave canopy corr tmax'!C27)*10</f>
        <v>66.74312999764834</v>
      </c>
      <c r="D27" s="13">
        <f>('843 ave canopy corr tmax'!D27)*10</f>
        <v>81.54189027602429</v>
      </c>
      <c r="E27" s="13">
        <f>('843 ave canopy corr tmax'!E27)*10</f>
        <v>114.27994149407058</v>
      </c>
      <c r="F27" s="13">
        <f>('843 ave canopy corr tmax'!F27)*10</f>
        <v>173.88695461558174</v>
      </c>
      <c r="G27" s="13">
        <f>('843 ave canopy corr tmax'!G27)*10</f>
        <v>221.0678768629884</v>
      </c>
      <c r="H27" s="13">
        <f>('843 ave canopy corr tmax'!H27)*10</f>
        <v>273.97122984364114</v>
      </c>
      <c r="I27" s="13">
        <f>('843 ave canopy corr tmax'!I27)*10</f>
        <v>271.69088039981057</v>
      </c>
      <c r="J27" s="13">
        <f>('843 ave canopy corr tmax'!J27)*10</f>
        <v>196.09933291273225</v>
      </c>
      <c r="K27" s="13">
        <f>('843 ave canopy corr tmax'!K27)*10</f>
        <v>138.7854320759537</v>
      </c>
      <c r="L27" s="13">
        <f>('843 ave canopy corr tmax'!L27)*10</f>
        <v>81.4317731160966</v>
      </c>
      <c r="M27" s="13">
        <f>('843 ave canopy corr tmax'!M27)*10</f>
        <v>53.476531526879484</v>
      </c>
      <c r="N27" s="14">
        <f t="shared" si="0"/>
        <v>143.74613520208285</v>
      </c>
    </row>
    <row r="28" spans="1:14" ht="11.25">
      <c r="A28" s="4" t="s">
        <v>28</v>
      </c>
      <c r="B28" s="13">
        <f>('843 ave canopy corr tmax'!B28)*10</f>
        <v>78.18684107851342</v>
      </c>
      <c r="C28" s="13">
        <f>('843 ave canopy corr tmax'!C28)*10</f>
        <v>89.68981037290796</v>
      </c>
      <c r="D28" s="13">
        <f>('843 ave canopy corr tmax'!D28)*10</f>
        <v>109.33869426202887</v>
      </c>
      <c r="E28" s="13">
        <f>('843 ave canopy corr tmax'!E28)*10</f>
        <v>131.57980722180145</v>
      </c>
      <c r="F28" s="13">
        <f>('843 ave canopy corr tmax'!F28)*10</f>
        <v>180.15998236068208</v>
      </c>
      <c r="G28" s="13">
        <f>('843 ave canopy corr tmax'!G28)*10</f>
        <v>207.94248576933498</v>
      </c>
      <c r="H28" s="13">
        <f>('843 ave canopy corr tmax'!H28)*10</f>
        <v>237.27448501523892</v>
      </c>
      <c r="I28" s="13">
        <f>('843 ave canopy corr tmax'!I28)*10</f>
        <v>233.36643544285045</v>
      </c>
      <c r="J28" s="13">
        <f>('843 ave canopy corr tmax'!J28)*10</f>
        <v>204.22761269783408</v>
      </c>
      <c r="K28" s="13">
        <f>('843 ave canopy corr tmax'!K28)*10</f>
        <v>164.61082702212596</v>
      </c>
      <c r="L28" s="13">
        <f>('843 ave canopy corr tmax'!L28)*10</f>
        <v>101.92601759499584</v>
      </c>
      <c r="M28" s="13">
        <f>('843 ave canopy corr tmax'!M28)*10</f>
        <v>76.56391922455869</v>
      </c>
      <c r="N28" s="14">
        <f t="shared" si="0"/>
        <v>151.2389098385727</v>
      </c>
    </row>
    <row r="29" spans="1:14" ht="11.25">
      <c r="A29" s="4" t="s">
        <v>29</v>
      </c>
      <c r="B29" s="13">
        <f>('843 ave canopy corr tmax'!B29)*10</f>
        <v>68.91267582187899</v>
      </c>
      <c r="C29" s="13">
        <f>('843 ave canopy corr tmax'!C29)*10</f>
        <v>64.88507992150245</v>
      </c>
      <c r="D29" s="13">
        <f>('843 ave canopy corr tmax'!D29)*10</f>
        <v>78.65565337218851</v>
      </c>
      <c r="E29" s="13">
        <f>('843 ave canopy corr tmax'!E29)*10</f>
        <v>103.53037895755432</v>
      </c>
      <c r="F29" s="13">
        <f>('843 ave canopy corr tmax'!F29)*10</f>
        <v>130.5273583901083</v>
      </c>
      <c r="G29" s="13">
        <f>('843 ave canopy corr tmax'!G29)*10</f>
        <v>179.64894297740693</v>
      </c>
      <c r="H29" s="13">
        <f>('843 ave canopy corr tmax'!H29)*10</f>
        <v>222.6154085672198</v>
      </c>
      <c r="I29" s="13">
        <f>('843 ave canopy corr tmax'!I29)*10</f>
        <v>222.9917639096533</v>
      </c>
      <c r="J29" s="13">
        <f>('843 ave canopy corr tmax'!J29)*10</f>
        <v>196.03838611126235</v>
      </c>
      <c r="K29" s="13">
        <f>('843 ave canopy corr tmax'!K29)*10</f>
        <v>138.78964167200425</v>
      </c>
      <c r="L29" s="13">
        <f>('843 ave canopy corr tmax'!L29)*10</f>
        <v>62.78048483671541</v>
      </c>
      <c r="M29" s="13">
        <f>('843 ave canopy corr tmax'!M29)*10</f>
        <v>53.85397377494562</v>
      </c>
      <c r="N29" s="14">
        <f t="shared" si="0"/>
        <v>126.93581235937002</v>
      </c>
    </row>
    <row r="30" spans="1:14" ht="11.25">
      <c r="A30" s="4" t="s">
        <v>30</v>
      </c>
      <c r="B30" s="13">
        <f>('843 ave canopy corr tmax'!B30)*10</f>
        <v>93.22260668818267</v>
      </c>
      <c r="C30" s="13">
        <f>('843 ave canopy corr tmax'!C30)*10</f>
        <v>109.04677076721178</v>
      </c>
      <c r="D30" s="13">
        <f>('843 ave canopy corr tmax'!D30)*10</f>
        <v>123.73780706300377</v>
      </c>
      <c r="E30" s="13">
        <f>('843 ave canopy corr tmax'!E30)*10</f>
        <v>145.14142039848977</v>
      </c>
      <c r="F30" s="13">
        <f>('843 ave canopy corr tmax'!F30)*10</f>
        <v>191.68007101130064</v>
      </c>
      <c r="G30" s="13">
        <f>('843 ave canopy corr tmax'!G30)*10</f>
        <v>232.21874584049718</v>
      </c>
      <c r="H30" s="13">
        <f>('843 ave canopy corr tmax'!H30)*10</f>
        <v>266.43694781098793</v>
      </c>
      <c r="I30" s="13">
        <f>('843 ave canopy corr tmax'!I30)*10</f>
        <v>258.7543230409281</v>
      </c>
      <c r="J30" s="13">
        <f>('843 ave canopy corr tmax'!J30)*10</f>
        <v>234.77684745399867</v>
      </c>
      <c r="K30" s="13">
        <f>('843 ave canopy corr tmax'!K30)*10</f>
        <v>175.8654375056517</v>
      </c>
      <c r="L30" s="13">
        <f>('843 ave canopy corr tmax'!L30)*10</f>
        <v>103.08361486190248</v>
      </c>
      <c r="M30" s="13">
        <f>('843 ave canopy corr tmax'!M30)*10</f>
        <v>97.02918584889775</v>
      </c>
      <c r="N30" s="14">
        <f t="shared" si="0"/>
        <v>169.24948152425438</v>
      </c>
    </row>
    <row r="31" spans="1:14" ht="11.25">
      <c r="A31" s="4" t="s">
        <v>31</v>
      </c>
      <c r="B31" s="13">
        <f>('843 ave canopy corr tmax'!B31)*10</f>
        <v>71.25928896069809</v>
      </c>
      <c r="C31" s="13">
        <f>('843 ave canopy corr tmax'!C31)*10</f>
        <v>80.06243882397374</v>
      </c>
      <c r="D31" s="13">
        <f>('843 ave canopy corr tmax'!D31)*10</f>
        <v>93.12000275695752</v>
      </c>
      <c r="E31" s="13">
        <f>('843 ave canopy corr tmax'!E31)*10</f>
        <v>103.51371870570534</v>
      </c>
      <c r="F31" s="13">
        <f>('843 ave canopy corr tmax'!F31)*10</f>
        <v>150.67767328341066</v>
      </c>
      <c r="G31" s="13">
        <f>('843 ave canopy corr tmax'!G31)*10</f>
        <v>201.21616080581234</v>
      </c>
      <c r="H31" s="13">
        <f>('843 ave canopy corr tmax'!H31)*10</f>
        <v>251.19760010001104</v>
      </c>
      <c r="I31" s="13">
        <f>('843 ave canopy corr tmax'!I31)*10</f>
        <v>236.69343768469093</v>
      </c>
      <c r="J31" s="13">
        <f>('843 ave canopy corr tmax'!J31)*10</f>
        <v>223.5778976439982</v>
      </c>
      <c r="K31" s="13">
        <f>('843 ave canopy corr tmax'!K31)*10</f>
        <v>164.07970442989796</v>
      </c>
      <c r="L31" s="13">
        <f>('843 ave canopy corr tmax'!L31)*10</f>
        <v>86.77435361963852</v>
      </c>
      <c r="M31" s="13">
        <f>('843 ave canopy corr tmax'!M31)*10</f>
        <v>70.62005297336799</v>
      </c>
      <c r="N31" s="14">
        <f t="shared" si="0"/>
        <v>144.39936081568018</v>
      </c>
    </row>
    <row r="32" spans="1:14" ht="11.25">
      <c r="A32" s="4" t="s">
        <v>32</v>
      </c>
      <c r="B32" s="13">
        <f>('843 ave canopy corr tmax'!B32)*10</f>
        <v>84.49136872881694</v>
      </c>
      <c r="C32" s="13">
        <f>('843 ave canopy corr tmax'!C32)*10</f>
        <v>91.59977419969103</v>
      </c>
      <c r="D32" s="13">
        <f>('843 ave canopy corr tmax'!D32)*10</f>
        <v>113.74293836992348</v>
      </c>
      <c r="E32" s="13">
        <f>('843 ave canopy corr tmax'!E32)*10</f>
        <v>153.00685777998777</v>
      </c>
      <c r="F32" s="13">
        <f>('843 ave canopy corr tmax'!F32)*10</f>
        <v>208.17578759676258</v>
      </c>
      <c r="G32" s="13">
        <f>('843 ave canopy corr tmax'!G32)*10</f>
        <v>239.44156371259254</v>
      </c>
      <c r="H32" s="13">
        <f>('843 ave canopy corr tmax'!H32)*10</f>
        <v>289.76844882959483</v>
      </c>
      <c r="I32" s="13">
        <f>('843 ave canopy corr tmax'!I32)*10</f>
        <v>274.95237631762853</v>
      </c>
      <c r="J32" s="13">
        <f>('843 ave canopy corr tmax'!J32)*10</f>
        <v>228.34116274646075</v>
      </c>
      <c r="K32" s="13">
        <f>('843 ave canopy corr tmax'!K32)*10</f>
        <v>175.83165277178824</v>
      </c>
      <c r="L32" s="13">
        <f>('843 ave canopy corr tmax'!L32)*10</f>
        <v>105.31306789499939</v>
      </c>
      <c r="M32" s="13">
        <f>('843 ave canopy corr tmax'!M32)*10</f>
        <v>83.20033096849733</v>
      </c>
      <c r="N32" s="14">
        <f t="shared" si="0"/>
        <v>170.6554441597286</v>
      </c>
    </row>
    <row r="33" spans="1:14" ht="11.25">
      <c r="A33" s="4" t="s">
        <v>33</v>
      </c>
      <c r="B33" s="13">
        <f>('843 ave canopy corr tmax'!B33)*10</f>
        <v>76.82734757587808</v>
      </c>
      <c r="C33" s="13">
        <f>('843 ave canopy corr tmax'!C33)*10</f>
        <v>89.89151262638515</v>
      </c>
      <c r="D33" s="13">
        <f>('843 ave canopy corr tmax'!D33)*10</f>
        <v>111.0221307160932</v>
      </c>
      <c r="E33" s="13">
        <f>('843 ave canopy corr tmax'!E33)*10</f>
        <v>159.23772108811414</v>
      </c>
      <c r="F33" s="13">
        <f>('843 ave canopy corr tmax'!F33)*10</f>
        <v>200.68284040261943</v>
      </c>
      <c r="G33" s="13">
        <f>('843 ave canopy corr tmax'!G33)*10</f>
        <v>233.1362645983475</v>
      </c>
      <c r="H33" s="13">
        <f>('843 ave canopy corr tmax'!H33)*10</f>
        <v>282.67241063361803</v>
      </c>
      <c r="I33" s="13">
        <f>('843 ave canopy corr tmax'!I33)*10</f>
        <v>286.78064751037533</v>
      </c>
      <c r="J33" s="13">
        <f>('843 ave canopy corr tmax'!J33)*10</f>
        <v>238.99225015791743</v>
      </c>
      <c r="K33" s="13">
        <f>('843 ave canopy corr tmax'!K33)*10</f>
        <v>169.056354627368</v>
      </c>
      <c r="L33" s="13">
        <f>('843 ave canopy corr tmax'!L33)*10</f>
        <v>102.00566915278142</v>
      </c>
      <c r="M33" s="13">
        <f>('843 ave canopy corr tmax'!M33)*10</f>
        <v>76.17870072457782</v>
      </c>
      <c r="N33" s="14">
        <f t="shared" si="0"/>
        <v>168.87365415117293</v>
      </c>
    </row>
    <row r="34" spans="1:14" ht="11.25">
      <c r="A34" s="4" t="s">
        <v>34</v>
      </c>
      <c r="B34" s="13">
        <f>('843 ave canopy corr tmax'!B34)*10</f>
        <v>50.348098602823505</v>
      </c>
      <c r="C34" s="13">
        <f>('843 ave canopy corr tmax'!C34)*10</f>
        <v>56.2851190990754</v>
      </c>
      <c r="D34" s="13">
        <f>('843 ave canopy corr tmax'!D34)*10</f>
        <v>71.90383047678047</v>
      </c>
      <c r="E34" s="13">
        <f>('843 ave canopy corr tmax'!E34)*10</f>
        <v>97.88894121325869</v>
      </c>
      <c r="F34" s="13">
        <f>('843 ave canopy corr tmax'!F34)*10</f>
        <v>156.28958966163378</v>
      </c>
      <c r="G34" s="13">
        <f>('843 ave canopy corr tmax'!G34)*10</f>
        <v>206.6327269981432</v>
      </c>
      <c r="H34" s="13">
        <f>('843 ave canopy corr tmax'!H34)*10</f>
        <v>247.70333590601908</v>
      </c>
      <c r="I34" s="13">
        <f>('843 ave canopy corr tmax'!I34)*10</f>
        <v>234.63366986824556</v>
      </c>
      <c r="J34" s="13">
        <f>('843 ave canopy corr tmax'!J34)*10</f>
        <v>186.9060082431707</v>
      </c>
      <c r="K34" s="13">
        <f>('843 ave canopy corr tmax'!K34)*10</f>
        <v>135.46088730276264</v>
      </c>
      <c r="L34" s="13">
        <f>('843 ave canopy corr tmax'!L34)*10</f>
        <v>79.44569753026587</v>
      </c>
      <c r="M34" s="13">
        <f>('843 ave canopy corr tmax'!M34)*10</f>
        <v>52.27479707224993</v>
      </c>
      <c r="N34" s="14">
        <f t="shared" si="0"/>
        <v>131.3143918312024</v>
      </c>
    </row>
    <row r="35" spans="1:14" ht="11.25">
      <c r="A35" s="4" t="s">
        <v>35</v>
      </c>
      <c r="B35" s="13">
        <f>('843 ave canopy corr tmax'!B35)*10</f>
        <v>55.73578694082208</v>
      </c>
      <c r="C35" s="13">
        <f>('843 ave canopy corr tmax'!C35)*10</f>
        <v>65.91282793218708</v>
      </c>
      <c r="D35" s="13">
        <f>('843 ave canopy corr tmax'!D35)*10</f>
        <v>81.73702075749983</v>
      </c>
      <c r="E35" s="13">
        <f>('843 ave canopy corr tmax'!E35)*10</f>
        <v>105.52542166012242</v>
      </c>
      <c r="F35" s="13">
        <f>('843 ave canopy corr tmax'!F35)*10</f>
        <v>164.47274420348975</v>
      </c>
      <c r="G35" s="13">
        <f>('843 ave canopy corr tmax'!G35)*10</f>
        <v>211.38053172189896</v>
      </c>
      <c r="H35" s="13">
        <f>('843 ave canopy corr tmax'!H35)*10</f>
        <v>253.5662994249253</v>
      </c>
      <c r="I35" s="13">
        <f>('843 ave canopy corr tmax'!I35)*10</f>
        <v>241.05676816226253</v>
      </c>
      <c r="J35" s="13">
        <f>('843 ave canopy corr tmax'!J35)*10</f>
        <v>181.52017397834658</v>
      </c>
      <c r="K35" s="13">
        <f>('843 ave canopy corr tmax'!K35)*10</f>
        <v>134.31039072113632</v>
      </c>
      <c r="L35" s="13">
        <f>('843 ave canopy corr tmax'!L35)*10</f>
        <v>84.08748529466936</v>
      </c>
      <c r="M35" s="13">
        <f>('843 ave canopy corr tmax'!M35)*10</f>
        <v>59.00197813613944</v>
      </c>
      <c r="N35" s="14">
        <f t="shared" si="0"/>
        <v>136.52561907779165</v>
      </c>
    </row>
    <row r="36" spans="1:14" ht="11.25">
      <c r="A36" s="4" t="s">
        <v>36</v>
      </c>
      <c r="B36" s="13">
        <f>('843 ave canopy corr tmax'!B36)*10</f>
        <v>52.18885072573775</v>
      </c>
      <c r="C36" s="13">
        <f>('843 ave canopy corr tmax'!C36)*10</f>
        <v>69.55388791804508</v>
      </c>
      <c r="D36" s="13">
        <f>('843 ave canopy corr tmax'!D36)*10</f>
        <v>94.84892675561483</v>
      </c>
      <c r="E36" s="13">
        <f>('843 ave canopy corr tmax'!E36)*10</f>
        <v>129.64425949343476</v>
      </c>
      <c r="F36" s="13">
        <f>('843 ave canopy corr tmax'!F36)*10</f>
        <v>192.0722301224833</v>
      </c>
      <c r="G36" s="13">
        <f>('843 ave canopy corr tmax'!G36)*10</f>
        <v>240.17693493083885</v>
      </c>
      <c r="H36" s="13">
        <f>('843 ave canopy corr tmax'!H36)*10</f>
        <v>294.33530311383896</v>
      </c>
      <c r="I36" s="13">
        <f>('843 ave canopy corr tmax'!I36)*10</f>
        <v>271.5287257244861</v>
      </c>
      <c r="J36" s="13">
        <f>('843 ave canopy corr tmax'!J36)*10</f>
        <v>218.02605406829596</v>
      </c>
      <c r="K36" s="13">
        <f>('843 ave canopy corr tmax'!K36)*10</f>
        <v>151.64333247139527</v>
      </c>
      <c r="L36" s="13">
        <f>('843 ave canopy corr tmax'!L36)*10</f>
        <v>85.51896225353232</v>
      </c>
      <c r="M36" s="13">
        <f>('843 ave canopy corr tmax'!M36)*10</f>
        <v>56.353017259228864</v>
      </c>
      <c r="N36" s="14">
        <f t="shared" si="0"/>
        <v>154.65754040307766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42"/>
  <sheetViews>
    <sheetView workbookViewId="0" topLeftCell="A1">
      <selection activeCell="N4" sqref="N4"/>
    </sheetView>
  </sheetViews>
  <sheetFormatPr defaultColWidth="9.140625" defaultRowHeight="12.75"/>
  <cols>
    <col min="1" max="1" width="9.140625" style="4" customWidth="1"/>
    <col min="2" max="16384" width="9.140625" style="1" customWidth="1"/>
  </cols>
  <sheetData>
    <row r="1" s="7" customFormat="1" ht="12.75">
      <c r="A1" s="6" t="s">
        <v>41</v>
      </c>
    </row>
    <row r="2" spans="1:2" ht="11.25">
      <c r="A2" s="2" t="s">
        <v>1</v>
      </c>
      <c r="B2" s="3" t="s">
        <v>2</v>
      </c>
    </row>
    <row r="3" spans="1:14" s="4" customFormat="1" ht="11.25">
      <c r="A3" s="4" t="s">
        <v>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  <c r="K3" s="5">
        <v>10</v>
      </c>
      <c r="L3" s="5">
        <v>11</v>
      </c>
      <c r="M3" s="5">
        <v>12</v>
      </c>
      <c r="N3" s="4" t="s">
        <v>44</v>
      </c>
    </row>
    <row r="4" spans="1:14" ht="11.25">
      <c r="A4" s="4" t="s">
        <v>4</v>
      </c>
      <c r="B4" s="13">
        <f>('843 monthly canopy corr tmin'!B4)*10</f>
        <v>-9.229236959705867</v>
      </c>
      <c r="C4" s="13">
        <f>('843 monthly canopy corr tmin'!C4)*10</f>
        <v>-2.834805723672363</v>
      </c>
      <c r="D4" s="13">
        <f>('843 monthly canopy corr tmin'!D4)*10</f>
        <v>6.3675898807953395</v>
      </c>
      <c r="E4" s="13">
        <f>('843 monthly canopy corr tmin'!E4)*10</f>
        <v>23.88193376552223</v>
      </c>
      <c r="F4" s="13">
        <f>('843 monthly canopy corr tmin'!F4)*10</f>
        <v>49.068540081019094</v>
      </c>
      <c r="G4" s="13">
        <f>('843 monthly canopy corr tmin'!G4)*10</f>
        <v>74.28126315752462</v>
      </c>
      <c r="H4" s="13">
        <f>('843 monthly canopy corr tmin'!H4)*10</f>
        <v>90.53279921712684</v>
      </c>
      <c r="I4" s="13">
        <f>('843 monthly canopy corr tmin'!I4)*10</f>
        <v>88.95614704123899</v>
      </c>
      <c r="J4" s="13">
        <f>('843 monthly canopy corr tmin'!J4)*10</f>
        <v>63.04016010402325</v>
      </c>
      <c r="K4" s="13">
        <f>('843 monthly canopy corr tmin'!K4)*10</f>
        <v>33.01868862226867</v>
      </c>
      <c r="L4" s="13">
        <f>('843 monthly canopy corr tmin'!L4)*10</f>
        <v>10.548177762226523</v>
      </c>
      <c r="M4" s="13">
        <f>('843 monthly canopy corr tmin'!M4)*10</f>
        <v>-10.024238410290199</v>
      </c>
      <c r="N4" s="14">
        <f>AVERAGE(B4:M4)</f>
        <v>34.80058487817309</v>
      </c>
    </row>
    <row r="5" spans="1:14" ht="11.25">
      <c r="A5" s="4" t="s">
        <v>5</v>
      </c>
      <c r="B5" s="13">
        <f>('843 monthly canopy corr tmin'!B5)*10</f>
        <v>-8.626024565203549</v>
      </c>
      <c r="C5" s="13">
        <f>('843 monthly canopy corr tmin'!C5)*10</f>
        <v>0.593612533785118</v>
      </c>
      <c r="D5" s="13">
        <f>('843 monthly canopy corr tmin'!D5)*10</f>
        <v>7.028278893498703</v>
      </c>
      <c r="E5" s="13">
        <f>('843 monthly canopy corr tmin'!E5)*10</f>
        <v>26.422123295664694</v>
      </c>
      <c r="F5" s="13">
        <f>('843 monthly canopy corr tmin'!F5)*10</f>
        <v>53.72711309306833</v>
      </c>
      <c r="G5" s="13">
        <f>('843 monthly canopy corr tmin'!G5)*10</f>
        <v>82.5298558672626</v>
      </c>
      <c r="H5" s="13">
        <f>('843 monthly canopy corr tmin'!H5)*10</f>
        <v>95.23252609137116</v>
      </c>
      <c r="I5" s="13">
        <f>('843 monthly canopy corr tmin'!I5)*10</f>
        <v>96.12613867430971</v>
      </c>
      <c r="J5" s="13">
        <f>('843 monthly canopy corr tmin'!J5)*10</f>
        <v>68.99660448033066</v>
      </c>
      <c r="K5" s="13">
        <f>('843 monthly canopy corr tmin'!K5)*10</f>
        <v>41.18372476401342</v>
      </c>
      <c r="L5" s="13">
        <f>('843 monthly canopy corr tmin'!L5)*10</f>
        <v>10.469127776993618</v>
      </c>
      <c r="M5" s="13">
        <f>('843 monthly canopy corr tmin'!M5)*10</f>
        <v>-6.065563908822736</v>
      </c>
      <c r="N5" s="14">
        <f aca="true" t="shared" si="0" ref="N5:N36">AVERAGE(B5:M5)</f>
        <v>38.96812641635597</v>
      </c>
    </row>
    <row r="6" spans="1:14" ht="11.25">
      <c r="A6" s="4" t="s">
        <v>6</v>
      </c>
      <c r="B6" s="13">
        <f>('843 monthly canopy corr tmin'!B6)*10</f>
        <v>-14.208807263199388</v>
      </c>
      <c r="C6" s="13">
        <f>('843 monthly canopy corr tmin'!C6)*10</f>
        <v>-6.826930904585491</v>
      </c>
      <c r="D6" s="13">
        <f>('843 monthly canopy corr tmin'!D6)*10</f>
        <v>-6.708267498446062</v>
      </c>
      <c r="E6" s="13">
        <f>('843 monthly canopy corr tmin'!E6)*10</f>
        <v>11.870343895417506</v>
      </c>
      <c r="F6" s="13">
        <f>('843 monthly canopy corr tmin'!F6)*10</f>
        <v>40.03676630519644</v>
      </c>
      <c r="G6" s="13">
        <f>('843 monthly canopy corr tmin'!G6)*10</f>
        <v>68.27709262077607</v>
      </c>
      <c r="H6" s="13">
        <f>('843 monthly canopy corr tmin'!H6)*10</f>
        <v>91.65383199640027</v>
      </c>
      <c r="I6" s="13">
        <f>('843 monthly canopy corr tmin'!I6)*10</f>
        <v>96.14653632914059</v>
      </c>
      <c r="J6" s="13">
        <f>('843 monthly canopy corr tmin'!J6)*10</f>
        <v>76.02029443803988</v>
      </c>
      <c r="K6" s="13">
        <f>('843 monthly canopy corr tmin'!K6)*10</f>
        <v>45.897811991146185</v>
      </c>
      <c r="L6" s="13">
        <f>('843 monthly canopy corr tmin'!L6)*10</f>
        <v>1.626232783372619</v>
      </c>
      <c r="M6" s="13">
        <f>('843 monthly canopy corr tmin'!M6)*10</f>
        <v>-11.022505991319484</v>
      </c>
      <c r="N6" s="14">
        <f t="shared" si="0"/>
        <v>32.73019989182826</v>
      </c>
    </row>
    <row r="7" spans="1:14" ht="11.25">
      <c r="A7" s="4" t="s">
        <v>7</v>
      </c>
      <c r="B7" s="13">
        <f>('843 monthly canopy corr tmin'!B7)*10</f>
        <v>-19.062068352654887</v>
      </c>
      <c r="C7" s="13">
        <f>('843 monthly canopy corr tmin'!C7)*10</f>
        <v>-10.962223240454087</v>
      </c>
      <c r="D7" s="13">
        <f>('843 monthly canopy corr tmin'!D7)*10</f>
        <v>-11.141534914182632</v>
      </c>
      <c r="E7" s="13">
        <f>('843 monthly canopy corr tmin'!E7)*10</f>
        <v>6.955686355097443</v>
      </c>
      <c r="F7" s="13">
        <f>('843 monthly canopy corr tmin'!F7)*10</f>
        <v>27.51494340908607</v>
      </c>
      <c r="G7" s="13">
        <f>('843 monthly canopy corr tmin'!G7)*10</f>
        <v>62.61562229582008</v>
      </c>
      <c r="H7" s="13">
        <f>('843 monthly canopy corr tmin'!H7)*10</f>
        <v>88.97262764447208</v>
      </c>
      <c r="I7" s="13">
        <f>('843 monthly canopy corr tmin'!I7)*10</f>
        <v>97.6850962507423</v>
      </c>
      <c r="J7" s="13">
        <f>('843 monthly canopy corr tmin'!J7)*10</f>
        <v>73.30632137811682</v>
      </c>
      <c r="K7" s="13">
        <f>('843 monthly canopy corr tmin'!K7)*10</f>
        <v>42.07919990960058</v>
      </c>
      <c r="L7" s="13">
        <f>('843 monthly canopy corr tmin'!L7)*10</f>
        <v>-5.2028503425543215</v>
      </c>
      <c r="M7" s="13">
        <f>('843 monthly canopy corr tmin'!M7)*10</f>
        <v>-17.00524147028616</v>
      </c>
      <c r="N7" s="14">
        <f t="shared" si="0"/>
        <v>27.979631576900275</v>
      </c>
    </row>
    <row r="8" spans="1:14" ht="11.25">
      <c r="A8" s="4" t="s">
        <v>8</v>
      </c>
      <c r="B8" s="13">
        <f>('843 monthly canopy corr tmin'!B8)*10</f>
        <v>-22.14390397507558</v>
      </c>
      <c r="C8" s="13">
        <f>('843 monthly canopy corr tmin'!C8)*10</f>
        <v>-17.87961002154342</v>
      </c>
      <c r="D8" s="13">
        <f>('843 monthly canopy corr tmin'!D8)*10</f>
        <v>-17.489695072511932</v>
      </c>
      <c r="E8" s="13">
        <f>('843 monthly canopy corr tmin'!E8)*10</f>
        <v>-0.08615965545840013</v>
      </c>
      <c r="F8" s="13">
        <f>('843 monthly canopy corr tmin'!F8)*10</f>
        <v>18.268573576479056</v>
      </c>
      <c r="G8" s="13">
        <f>('843 monthly canopy corr tmin'!G8)*10</f>
        <v>55.28186290627207</v>
      </c>
      <c r="H8" s="13">
        <f>('843 monthly canopy corr tmin'!H8)*10</f>
        <v>79.41666916161265</v>
      </c>
      <c r="I8" s="13">
        <f>('843 monthly canopy corr tmin'!I8)*10</f>
        <v>87.32257535706364</v>
      </c>
      <c r="J8" s="13">
        <f>('843 monthly canopy corr tmin'!J8)*10</f>
        <v>64.54611081676606</v>
      </c>
      <c r="K8" s="13">
        <f>('843 monthly canopy corr tmin'!K8)*10</f>
        <v>33.156287434572214</v>
      </c>
      <c r="L8" s="13">
        <f>('843 monthly canopy corr tmin'!L8)*10</f>
        <v>-11.860384945168912</v>
      </c>
      <c r="M8" s="13">
        <f>('843 monthly canopy corr tmin'!M8)*10</f>
        <v>-22.016197226157487</v>
      </c>
      <c r="N8" s="14">
        <f t="shared" si="0"/>
        <v>20.543010696404163</v>
      </c>
    </row>
    <row r="9" spans="1:14" ht="11.25">
      <c r="A9" s="4" t="s">
        <v>9</v>
      </c>
      <c r="B9" s="13">
        <f>('843 monthly canopy corr tmin'!B9)*10</f>
        <v>-7.5335235406241</v>
      </c>
      <c r="C9" s="13">
        <f>('843 monthly canopy corr tmin'!C9)*10</f>
        <v>-4.50912017716473</v>
      </c>
      <c r="D9" s="13">
        <f>('843 monthly canopy corr tmin'!D9)*10</f>
        <v>1.6946471109206915</v>
      </c>
      <c r="E9" s="13">
        <f>('843 monthly canopy corr tmin'!E9)*10</f>
        <v>16.5330684034306</v>
      </c>
      <c r="F9" s="13">
        <f>('843 monthly canopy corr tmin'!F9)*10</f>
        <v>41.44556264844923</v>
      </c>
      <c r="G9" s="13">
        <f>('843 monthly canopy corr tmin'!G9)*10</f>
        <v>71.66204897376552</v>
      </c>
      <c r="H9" s="13">
        <f>('843 monthly canopy corr tmin'!H9)*10</f>
        <v>94.64035272078858</v>
      </c>
      <c r="I9" s="13">
        <f>('843 monthly canopy corr tmin'!I9)*10</f>
        <v>99.36377625813817</v>
      </c>
      <c r="J9" s="13">
        <f>('843 monthly canopy corr tmin'!J9)*10</f>
        <v>75.73740876686466</v>
      </c>
      <c r="K9" s="13">
        <f>('843 monthly canopy corr tmin'!K9)*10</f>
        <v>47.33111409922099</v>
      </c>
      <c r="L9" s="13">
        <f>('843 monthly canopy corr tmin'!L9)*10</f>
        <v>8.210651092334441</v>
      </c>
      <c r="M9" s="13">
        <f>('843 monthly canopy corr tmin'!M9)*10</f>
        <v>-10.056644271538055</v>
      </c>
      <c r="N9" s="14">
        <f t="shared" si="0"/>
        <v>36.209945173715504</v>
      </c>
    </row>
    <row r="10" spans="1:14" ht="11.25">
      <c r="A10" s="4" t="s">
        <v>10</v>
      </c>
      <c r="B10" s="13">
        <f>('843 monthly canopy corr tmin'!B10)*10</f>
        <v>2.275465831739949</v>
      </c>
      <c r="C10" s="13">
        <f>('843 monthly canopy corr tmin'!C10)*10</f>
        <v>13.632368084915926</v>
      </c>
      <c r="D10" s="13">
        <f>('843 monthly canopy corr tmin'!D10)*10</f>
        <v>15.968844335442093</v>
      </c>
      <c r="E10" s="13">
        <f>('843 monthly canopy corr tmin'!E10)*10</f>
        <v>33.33468753741199</v>
      </c>
      <c r="F10" s="13">
        <f>('843 monthly canopy corr tmin'!F10)*10</f>
        <v>58.85665491166517</v>
      </c>
      <c r="G10" s="13">
        <f>('843 monthly canopy corr tmin'!G10)*10</f>
        <v>89.95868554020392</v>
      </c>
      <c r="H10" s="13">
        <f>('843 monthly canopy corr tmin'!H10)*10</f>
        <v>104.44248835705463</v>
      </c>
      <c r="I10" s="13">
        <f>('843 monthly canopy corr tmin'!I10)*10</f>
        <v>106.27542487533547</v>
      </c>
      <c r="J10" s="13">
        <f>('843 monthly canopy corr tmin'!J10)*10</f>
        <v>81.77868174465002</v>
      </c>
      <c r="K10" s="13">
        <f>('843 monthly canopy corr tmin'!K10)*10</f>
        <v>57.18724384578964</v>
      </c>
      <c r="L10" s="13">
        <f>('843 monthly canopy corr tmin'!L10)*10</f>
        <v>20.072364424764665</v>
      </c>
      <c r="M10" s="13">
        <f>('843 monthly canopy corr tmin'!M10)*10</f>
        <v>3.923018913565029</v>
      </c>
      <c r="N10" s="14">
        <f t="shared" si="0"/>
        <v>48.975494033544884</v>
      </c>
    </row>
    <row r="11" spans="1:14" ht="11.25">
      <c r="A11" s="4" t="s">
        <v>11</v>
      </c>
      <c r="B11" s="13">
        <f>('843 monthly canopy corr tmin'!B11)*10</f>
        <v>-4.713525987924601</v>
      </c>
      <c r="C11" s="13">
        <f>('843 monthly canopy corr tmin'!C11)*10</f>
        <v>2.673786353402548</v>
      </c>
      <c r="D11" s="13">
        <f>('843 monthly canopy corr tmin'!D11)*10</f>
        <v>8.707930566032548</v>
      </c>
      <c r="E11" s="13">
        <f>('843 monthly canopy corr tmin'!E11)*10</f>
        <v>26.29691397091967</v>
      </c>
      <c r="F11" s="13">
        <f>('843 monthly canopy corr tmin'!F11)*10</f>
        <v>50.57754501224795</v>
      </c>
      <c r="G11" s="13">
        <f>('843 monthly canopy corr tmin'!G11)*10</f>
        <v>80.7309824797041</v>
      </c>
      <c r="H11" s="13">
        <f>('843 monthly canopy corr tmin'!H11)*10</f>
        <v>93.4406454296868</v>
      </c>
      <c r="I11" s="13">
        <f>('843 monthly canopy corr tmin'!I11)*10</f>
        <v>94.5225022163365</v>
      </c>
      <c r="J11" s="13">
        <f>('843 monthly canopy corr tmin'!J11)*10</f>
        <v>66.8937862940288</v>
      </c>
      <c r="K11" s="13">
        <f>('843 monthly canopy corr tmin'!K11)*10</f>
        <v>40.732104618832075</v>
      </c>
      <c r="L11" s="13">
        <f>('843 monthly canopy corr tmin'!L11)*10</f>
        <v>13.936569488403634</v>
      </c>
      <c r="M11" s="13">
        <f>('843 monthly canopy corr tmin'!M11)*10</f>
        <v>-2.0748730783696563</v>
      </c>
      <c r="N11" s="14">
        <f t="shared" si="0"/>
        <v>39.3103639469417</v>
      </c>
    </row>
    <row r="12" spans="1:14" ht="11.25">
      <c r="A12" s="4" t="s">
        <v>12</v>
      </c>
      <c r="B12" s="13">
        <f>('843 monthly canopy corr tmin'!B12)*10</f>
        <v>-2.8166956071829707</v>
      </c>
      <c r="C12" s="13">
        <f>('843 monthly canopy corr tmin'!C12)*10</f>
        <v>4.731009831456843</v>
      </c>
      <c r="D12" s="13">
        <f>('843 monthly canopy corr tmin'!D12)*10</f>
        <v>7.483863637024408</v>
      </c>
      <c r="E12" s="13">
        <f>('843 monthly canopy corr tmin'!E12)*10</f>
        <v>23.25340274847832</v>
      </c>
      <c r="F12" s="13">
        <f>('843 monthly canopy corr tmin'!F12)*10</f>
        <v>50.16845873165272</v>
      </c>
      <c r="G12" s="13">
        <f>('843 monthly canopy corr tmin'!G12)*10</f>
        <v>81.15446609849627</v>
      </c>
      <c r="H12" s="13">
        <f>('843 monthly canopy corr tmin'!H12)*10</f>
        <v>102.4523297957129</v>
      </c>
      <c r="I12" s="13">
        <f>('843 monthly canopy corr tmin'!I12)*10</f>
        <v>110.59198183822187</v>
      </c>
      <c r="J12" s="13">
        <f>('843 monthly canopy corr tmin'!J12)*10</f>
        <v>89.27511758097985</v>
      </c>
      <c r="K12" s="13">
        <f>('843 monthly canopy corr tmin'!K12)*10</f>
        <v>58.39673363618215</v>
      </c>
      <c r="L12" s="13">
        <f>('843 monthly canopy corr tmin'!L12)*10</f>
        <v>15.36835744646944</v>
      </c>
      <c r="M12" s="13">
        <f>('843 monthly canopy corr tmin'!M12)*10</f>
        <v>-4.086000499938996</v>
      </c>
      <c r="N12" s="14">
        <f t="shared" si="0"/>
        <v>44.664418769796065</v>
      </c>
    </row>
    <row r="13" spans="1:14" ht="11.25">
      <c r="A13" s="4" t="s">
        <v>13</v>
      </c>
      <c r="B13" s="13">
        <f>('843 monthly canopy corr tmin'!B13)*10</f>
        <v>-21.74538072899782</v>
      </c>
      <c r="C13" s="13">
        <f>('843 monthly canopy corr tmin'!C13)*10</f>
        <v>-16.324984160928793</v>
      </c>
      <c r="D13" s="13">
        <f>('843 monthly canopy corr tmin'!D13)*10</f>
        <v>-15.288335106303778</v>
      </c>
      <c r="E13" s="13">
        <f>('843 monthly canopy corr tmin'!E13)*10</f>
        <v>1.2803567450630386</v>
      </c>
      <c r="F13" s="13">
        <f>('843 monthly canopy corr tmin'!F13)*10</f>
        <v>21.235323607590367</v>
      </c>
      <c r="G13" s="13">
        <f>('843 monthly canopy corr tmin'!G13)*10</f>
        <v>56.43642903218303</v>
      </c>
      <c r="H13" s="13">
        <f>('843 monthly canopy corr tmin'!H13)*10</f>
        <v>83.53380646497654</v>
      </c>
      <c r="I13" s="13">
        <f>('843 monthly canopy corr tmin'!I13)*10</f>
        <v>92.39140884092652</v>
      </c>
      <c r="J13" s="13">
        <f>('843 monthly canopy corr tmin'!J13)*10</f>
        <v>69.9119765815728</v>
      </c>
      <c r="K13" s="13">
        <f>('843 monthly canopy corr tmin'!K13)*10</f>
        <v>37.84661126608652</v>
      </c>
      <c r="L13" s="13">
        <f>('843 monthly canopy corr tmin'!L13)*10</f>
        <v>-9.260458901037355</v>
      </c>
      <c r="M13" s="13">
        <f>('843 monthly canopy corr tmin'!M13)*10</f>
        <v>-21.078674324734234</v>
      </c>
      <c r="N13" s="14">
        <f t="shared" si="0"/>
        <v>23.244839943033075</v>
      </c>
    </row>
    <row r="14" spans="1:14" ht="11.25">
      <c r="A14" s="4" t="s">
        <v>14</v>
      </c>
      <c r="B14" s="13">
        <f>('843 monthly canopy corr tmin'!B14)*10</f>
        <v>-6.750928864906694</v>
      </c>
      <c r="C14" s="13">
        <f>('843 monthly canopy corr tmin'!C14)*10</f>
        <v>3.719189090837862</v>
      </c>
      <c r="D14" s="13">
        <f>('843 monthly canopy corr tmin'!D14)*10</f>
        <v>6.5254104500519965</v>
      </c>
      <c r="E14" s="13">
        <f>('843 monthly canopy corr tmin'!E14)*10</f>
        <v>25.276166153590683</v>
      </c>
      <c r="F14" s="13">
        <f>('843 monthly canopy corr tmin'!F14)*10</f>
        <v>48.21202563602764</v>
      </c>
      <c r="G14" s="13">
        <f>('843 monthly canopy corr tmin'!G14)*10</f>
        <v>80.20528024731212</v>
      </c>
      <c r="H14" s="13">
        <f>('843 monthly canopy corr tmin'!H14)*10</f>
        <v>100.5865465560552</v>
      </c>
      <c r="I14" s="13">
        <f>('843 monthly canopy corr tmin'!I14)*10</f>
        <v>106.7082646166781</v>
      </c>
      <c r="J14" s="13">
        <f>('843 monthly canopy corr tmin'!J14)*10</f>
        <v>83.80502017586359</v>
      </c>
      <c r="K14" s="13">
        <f>('843 monthly canopy corr tmin'!K14)*10</f>
        <v>56.5036556618801</v>
      </c>
      <c r="L14" s="13">
        <f>('843 monthly canopy corr tmin'!L14)*10</f>
        <v>12.594528831307116</v>
      </c>
      <c r="M14" s="13">
        <f>('843 monthly canopy corr tmin'!M14)*10</f>
        <v>-3.075634164299596</v>
      </c>
      <c r="N14" s="14">
        <f t="shared" si="0"/>
        <v>42.85912703253317</v>
      </c>
    </row>
    <row r="15" spans="1:14" ht="11.25">
      <c r="A15" s="4" t="s">
        <v>15</v>
      </c>
      <c r="B15" s="13">
        <f>('843 monthly canopy corr tmin'!B15)*10</f>
        <v>-5.737794927274553</v>
      </c>
      <c r="C15" s="13">
        <f>('843 monthly canopy corr tmin'!C15)*10</f>
        <v>7.699822634876434</v>
      </c>
      <c r="D15" s="13">
        <f>('843 monthly canopy corr tmin'!D15)*10</f>
        <v>12.578529531480552</v>
      </c>
      <c r="E15" s="13">
        <f>('843 monthly canopy corr tmin'!E15)*10</f>
        <v>32.26747763879227</v>
      </c>
      <c r="F15" s="13">
        <f>('843 monthly canopy corr tmin'!F15)*10</f>
        <v>53.121854467330955</v>
      </c>
      <c r="G15" s="13">
        <f>('843 monthly canopy corr tmin'!G15)*10</f>
        <v>84.14134174034204</v>
      </c>
      <c r="H15" s="13">
        <f>('843 monthly canopy corr tmin'!H15)*10</f>
        <v>92.21368455586872</v>
      </c>
      <c r="I15" s="13">
        <f>('843 monthly canopy corr tmin'!I15)*10</f>
        <v>95.188859462686</v>
      </c>
      <c r="J15" s="13">
        <f>('843 monthly canopy corr tmin'!J15)*10</f>
        <v>69.43644629732286</v>
      </c>
      <c r="K15" s="13">
        <f>('843 monthly canopy corr tmin'!K15)*10</f>
        <v>42.585305394831956</v>
      </c>
      <c r="L15" s="13">
        <f>('843 monthly canopy corr tmin'!L15)*10</f>
        <v>14.819865900501291</v>
      </c>
      <c r="M15" s="13">
        <f>('843 monthly canopy corr tmin'!M15)*10</f>
        <v>-0.08036875930845513</v>
      </c>
      <c r="N15" s="14">
        <f t="shared" si="0"/>
        <v>41.51958532812083</v>
      </c>
    </row>
    <row r="16" spans="1:14" ht="11.25">
      <c r="A16" s="4" t="s">
        <v>16</v>
      </c>
      <c r="B16" s="13">
        <f>('843 monthly canopy corr tmin'!B16)*10</f>
        <v>-0.7987791850028425</v>
      </c>
      <c r="C16" s="13">
        <f>('843 monthly canopy corr tmin'!C16)*10</f>
        <v>8.698725491412109</v>
      </c>
      <c r="D16" s="13">
        <f>('843 monthly canopy corr tmin'!D16)*10</f>
        <v>12.665387278703017</v>
      </c>
      <c r="E16" s="13">
        <f>('843 monthly canopy corr tmin'!E16)*10</f>
        <v>30.272258817082264</v>
      </c>
      <c r="F16" s="13">
        <f>('843 monthly canopy corr tmin'!F16)*10</f>
        <v>53.96045494887111</v>
      </c>
      <c r="G16" s="13">
        <f>('843 monthly canopy corr tmin'!G16)*10</f>
        <v>85.98468905873189</v>
      </c>
      <c r="H16" s="13">
        <f>('843 monthly canopy corr tmin'!H16)*10</f>
        <v>99.6324945816443</v>
      </c>
      <c r="I16" s="13">
        <f>('843 monthly canopy corr tmin'!I16)*10</f>
        <v>103.05269945067354</v>
      </c>
      <c r="J16" s="13">
        <f>('843 monthly canopy corr tmin'!J16)*10</f>
        <v>79.84965367495553</v>
      </c>
      <c r="K16" s="13">
        <f>('843 monthly canopy corr tmin'!K16)*10</f>
        <v>51.71742783895596</v>
      </c>
      <c r="L16" s="13">
        <f>('843 monthly canopy corr tmin'!L16)*10</f>
        <v>18.61277734077262</v>
      </c>
      <c r="M16" s="13">
        <f>('843 monthly canopy corr tmin'!M16)*10</f>
        <v>1.9175083800240975</v>
      </c>
      <c r="N16" s="14">
        <f t="shared" si="0"/>
        <v>45.463774806401965</v>
      </c>
    </row>
    <row r="17" spans="1:14" ht="11.25">
      <c r="A17" s="4" t="s">
        <v>17</v>
      </c>
      <c r="B17" s="13">
        <f>('843 monthly canopy corr tmin'!B17)*10</f>
        <v>-11.725173384020437</v>
      </c>
      <c r="C17" s="13">
        <f>('843 monthly canopy corr tmin'!C17)*10</f>
        <v>-8.349239711205472</v>
      </c>
      <c r="D17" s="13">
        <f>('843 monthly canopy corr tmin'!D17)*10</f>
        <v>-5.181405214491203</v>
      </c>
      <c r="E17" s="13">
        <f>('843 monthly canopy corr tmin'!E17)*10</f>
        <v>9.316582273580748</v>
      </c>
      <c r="F17" s="13">
        <f>('843 monthly canopy corr tmin'!F17)*10</f>
        <v>32.5391691478537</v>
      </c>
      <c r="G17" s="13">
        <f>('843 monthly canopy corr tmin'!G17)*10</f>
        <v>63.58583936158679</v>
      </c>
      <c r="H17" s="13">
        <f>('843 monthly canopy corr tmin'!H17)*10</f>
        <v>82.85721309084138</v>
      </c>
      <c r="I17" s="13">
        <f>('843 monthly canopy corr tmin'!I17)*10</f>
        <v>86.42714664905675</v>
      </c>
      <c r="J17" s="13">
        <f>('843 monthly canopy corr tmin'!J17)*10</f>
        <v>64.55691570279284</v>
      </c>
      <c r="K17" s="13">
        <f>('843 monthly canopy corr tmin'!K17)*10</f>
        <v>39.91514115885478</v>
      </c>
      <c r="L17" s="13">
        <f>('843 monthly canopy corr tmin'!L17)*10</f>
        <v>2.9823613620070475</v>
      </c>
      <c r="M17" s="13">
        <f>('843 monthly canopy corr tmin'!M17)*10</f>
        <v>-12.076949855414295</v>
      </c>
      <c r="N17" s="14">
        <f t="shared" si="0"/>
        <v>28.73730004845355</v>
      </c>
    </row>
    <row r="18" spans="1:14" ht="11.25">
      <c r="A18" s="4" t="s">
        <v>18</v>
      </c>
      <c r="B18" s="13">
        <f>('843 monthly canopy corr tmin'!B18)*10</f>
        <v>3.2213601357442814</v>
      </c>
      <c r="C18" s="13">
        <f>('843 monthly canopy corr tmin'!C18)*10</f>
        <v>13.686539670823116</v>
      </c>
      <c r="D18" s="13">
        <f>('843 monthly canopy corr tmin'!D18)*10</f>
        <v>13.620685254397088</v>
      </c>
      <c r="E18" s="13">
        <f>('843 monthly canopy corr tmin'!E18)*10</f>
        <v>29.260210926555878</v>
      </c>
      <c r="F18" s="13">
        <f>('843 monthly canopy corr tmin'!F18)*10</f>
        <v>53.084822442269854</v>
      </c>
      <c r="G18" s="13">
        <f>('843 monthly canopy corr tmin'!G18)*10</f>
        <v>88.16777030729178</v>
      </c>
      <c r="H18" s="13">
        <f>('843 monthly canopy corr tmin'!H18)*10</f>
        <v>106.32416260890747</v>
      </c>
      <c r="I18" s="13">
        <f>('843 monthly canopy corr tmin'!I18)*10</f>
        <v>109.06174111111896</v>
      </c>
      <c r="J18" s="13">
        <f>('843 monthly canopy corr tmin'!J18)*10</f>
        <v>89.33819310045206</v>
      </c>
      <c r="K18" s="13">
        <f>('843 monthly canopy corr tmin'!K18)*10</f>
        <v>58.648310600561146</v>
      </c>
      <c r="L18" s="13">
        <f>('843 monthly canopy corr tmin'!L18)*10</f>
        <v>17.6886435847128</v>
      </c>
      <c r="M18" s="13">
        <f>('843 monthly canopy corr tmin'!M18)*10</f>
        <v>3.916797946696895</v>
      </c>
      <c r="N18" s="14">
        <f t="shared" si="0"/>
        <v>48.83493647412761</v>
      </c>
    </row>
    <row r="19" spans="1:14" ht="11.25">
      <c r="A19" s="4" t="s">
        <v>19</v>
      </c>
      <c r="B19" s="13">
        <f>('843 monthly canopy corr tmin'!B19)*10</f>
        <v>2.2794973158828036</v>
      </c>
      <c r="C19" s="13">
        <f>('843 monthly canopy corr tmin'!C19)*10</f>
        <v>11.671368632237083</v>
      </c>
      <c r="D19" s="13">
        <f>('843 monthly canopy corr tmin'!D19)*10</f>
        <v>10.8251538203629</v>
      </c>
      <c r="E19" s="13">
        <f>('843 monthly canopy corr tmin'!E19)*10</f>
        <v>29.313729338230864</v>
      </c>
      <c r="F19" s="13">
        <f>('843 monthly canopy corr tmin'!F19)*10</f>
        <v>55.16706059960644</v>
      </c>
      <c r="G19" s="13">
        <f>('843 monthly canopy corr tmin'!G19)*10</f>
        <v>87.22016987019423</v>
      </c>
      <c r="H19" s="13">
        <f>('843 monthly canopy corr tmin'!H19)*10</f>
        <v>103.33674316093766</v>
      </c>
      <c r="I19" s="13">
        <f>('843 monthly canopy corr tmin'!I19)*10</f>
        <v>110.61922974722847</v>
      </c>
      <c r="J19" s="13">
        <f>('843 monthly canopy corr tmin'!J19)*10</f>
        <v>88.75807749573792</v>
      </c>
      <c r="K19" s="13">
        <f>('843 monthly canopy corr tmin'!K19)*10</f>
        <v>60.07082344993246</v>
      </c>
      <c r="L19" s="13">
        <f>('843 monthly canopy corr tmin'!L19)*10</f>
        <v>19.060472488000883</v>
      </c>
      <c r="M19" s="13">
        <f>('843 monthly canopy corr tmin'!M19)*10</f>
        <v>3.9241082734697477</v>
      </c>
      <c r="N19" s="14">
        <f t="shared" si="0"/>
        <v>48.520536182651796</v>
      </c>
    </row>
    <row r="20" spans="1:14" ht="11.25">
      <c r="A20" s="4" t="s">
        <v>20</v>
      </c>
      <c r="B20" s="13">
        <f>('843 monthly canopy corr tmin'!B20)*10</f>
        <v>-2.76162406425281</v>
      </c>
      <c r="C20" s="13">
        <f>('843 monthly canopy corr tmin'!C20)*10</f>
        <v>5.696934556648857</v>
      </c>
      <c r="D20" s="13">
        <f>('843 monthly canopy corr tmin'!D20)*10</f>
        <v>13.67359938170564</v>
      </c>
      <c r="E20" s="13">
        <f>('843 monthly canopy corr tmin'!E20)*10</f>
        <v>31.292013718332697</v>
      </c>
      <c r="F20" s="13">
        <f>('843 monthly canopy corr tmin'!F20)*10</f>
        <v>59.28989771681999</v>
      </c>
      <c r="G20" s="13">
        <f>('843 monthly canopy corr tmin'!G20)*10</f>
        <v>87.33941679768849</v>
      </c>
      <c r="H20" s="13">
        <f>('843 monthly canopy corr tmin'!H20)*10</f>
        <v>99.95108661671037</v>
      </c>
      <c r="I20" s="13">
        <f>('843 monthly canopy corr tmin'!I20)*10</f>
        <v>100.71687657348673</v>
      </c>
      <c r="J20" s="13">
        <f>('843 monthly canopy corr tmin'!J20)*10</f>
        <v>72.99873429427018</v>
      </c>
      <c r="K20" s="13">
        <f>('843 monthly canopy corr tmin'!K20)*10</f>
        <v>43.65080913778691</v>
      </c>
      <c r="L20" s="13">
        <f>('843 monthly canopy corr tmin'!L20)*10</f>
        <v>18.658069320880657</v>
      </c>
      <c r="M20" s="13">
        <f>('843 monthly canopy corr tmin'!M20)*10</f>
        <v>0.9200110394879624</v>
      </c>
      <c r="N20" s="14">
        <f t="shared" si="0"/>
        <v>44.285485424130464</v>
      </c>
    </row>
    <row r="21" spans="1:14" ht="11.25">
      <c r="A21" s="4" t="s">
        <v>21</v>
      </c>
      <c r="B21" s="13">
        <f>('843 monthly canopy corr tmin'!B21)*10</f>
        <v>2.1958634627662597</v>
      </c>
      <c r="C21" s="13">
        <f>('843 monthly canopy corr tmin'!C21)*10</f>
        <v>10.707961269664414</v>
      </c>
      <c r="D21" s="13">
        <f>('843 monthly canopy corr tmin'!D21)*10</f>
        <v>11.72430049246351</v>
      </c>
      <c r="E21" s="13">
        <f>('843 monthly canopy corr tmin'!E21)*10</f>
        <v>30.32362257230664</v>
      </c>
      <c r="F21" s="13">
        <f>('843 monthly canopy corr tmin'!F21)*10</f>
        <v>53.385218008396286</v>
      </c>
      <c r="G21" s="13">
        <f>('843 monthly canopy corr tmin'!G21)*10</f>
        <v>86.37973840496508</v>
      </c>
      <c r="H21" s="13">
        <f>('843 monthly canopy corr tmin'!H21)*10</f>
        <v>103.28133173861438</v>
      </c>
      <c r="I21" s="13">
        <f>('843 monthly canopy corr tmin'!I21)*10</f>
        <v>108.42258667442287</v>
      </c>
      <c r="J21" s="13">
        <f>('843 monthly canopy corr tmin'!J21)*10</f>
        <v>88.15451612537191</v>
      </c>
      <c r="K21" s="13">
        <f>('843 monthly canopy corr tmin'!K21)*10</f>
        <v>56.854360973033586</v>
      </c>
      <c r="L21" s="13">
        <f>('843 monthly canopy corr tmin'!L21)*10</f>
        <v>16.49623185909973</v>
      </c>
      <c r="M21" s="13">
        <f>('843 monthly canopy corr tmin'!M21)*10</f>
        <v>0.9150194922800815</v>
      </c>
      <c r="N21" s="14">
        <f t="shared" si="0"/>
        <v>47.40339592278206</v>
      </c>
    </row>
    <row r="22" spans="1:14" ht="11.25">
      <c r="A22" s="4" t="s">
        <v>22</v>
      </c>
      <c r="B22" s="13">
        <f>('843 monthly canopy corr tmin'!B22)*10</f>
        <v>-4.768509164185647</v>
      </c>
      <c r="C22" s="13">
        <f>('843 monthly canopy corr tmin'!C22)*10</f>
        <v>1.6694719154319255</v>
      </c>
      <c r="D22" s="13">
        <f>('843 monthly canopy corr tmin'!D22)*10</f>
        <v>0.9310732312557835</v>
      </c>
      <c r="E22" s="13">
        <f>('843 monthly canopy corr tmin'!E22)*10</f>
        <v>18.317070927978286</v>
      </c>
      <c r="F22" s="13">
        <f>('843 monthly canopy corr tmin'!F22)*10</f>
        <v>39.36956335376601</v>
      </c>
      <c r="G22" s="13">
        <f>('843 monthly canopy corr tmin'!G22)*10</f>
        <v>72.35736905867249</v>
      </c>
      <c r="H22" s="13">
        <f>('843 monthly canopy corr tmin'!H22)*10</f>
        <v>96.13961021791326</v>
      </c>
      <c r="I22" s="13">
        <f>('843 monthly canopy corr tmin'!I22)*10</f>
        <v>104.21378387594343</v>
      </c>
      <c r="J22" s="13">
        <f>('843 monthly canopy corr tmin'!J22)*10</f>
        <v>84.85306857834019</v>
      </c>
      <c r="K22" s="13">
        <f>('843 monthly canopy corr tmin'!K22)*10</f>
        <v>51.1887394985765</v>
      </c>
      <c r="L22" s="13">
        <f>('843 monthly canopy corr tmin'!L22)*10</f>
        <v>6.825052118648901</v>
      </c>
      <c r="M22" s="13">
        <f>('843 monthly canopy corr tmin'!M22)*10</f>
        <v>-6.0815765091864895</v>
      </c>
      <c r="N22" s="14">
        <f t="shared" si="0"/>
        <v>38.751226425262885</v>
      </c>
    </row>
    <row r="23" spans="1:14" ht="11.25">
      <c r="A23" s="4" t="s">
        <v>23</v>
      </c>
      <c r="B23" s="13">
        <f>('843 monthly canopy corr tmin'!B23)*10</f>
        <v>-2.761797710671617</v>
      </c>
      <c r="C23" s="13">
        <f>('843 monthly canopy corr tmin'!C23)*10</f>
        <v>3.655702795411</v>
      </c>
      <c r="D23" s="13">
        <f>('843 monthly canopy corr tmin'!D23)*10</f>
        <v>3.0650379483085533</v>
      </c>
      <c r="E23" s="13">
        <f>('843 monthly canopy corr tmin'!E23)*10</f>
        <v>19.375515836730976</v>
      </c>
      <c r="F23" s="13">
        <f>('843 monthly canopy corr tmin'!F23)*10</f>
        <v>40.5767870430066</v>
      </c>
      <c r="G23" s="13">
        <f>('843 monthly canopy corr tmin'!G23)*10</f>
        <v>72.40673677624056</v>
      </c>
      <c r="H23" s="13">
        <f>('843 monthly canopy corr tmin'!H23)*10</f>
        <v>88.34049998120726</v>
      </c>
      <c r="I23" s="13">
        <f>('843 monthly canopy corr tmin'!I23)*10</f>
        <v>94.69927562338438</v>
      </c>
      <c r="J23" s="13">
        <f>('843 monthly canopy corr tmin'!J23)*10</f>
        <v>78.0604764219291</v>
      </c>
      <c r="K23" s="13">
        <f>('843 monthly canopy corr tmin'!K23)*10</f>
        <v>50.42908193914751</v>
      </c>
      <c r="L23" s="13">
        <f>('843 monthly canopy corr tmin'!L23)*10</f>
        <v>9.901229702359213</v>
      </c>
      <c r="M23" s="13">
        <f>('843 monthly canopy corr tmin'!M23)*10</f>
        <v>-4.0794878907598</v>
      </c>
      <c r="N23" s="14">
        <f t="shared" si="0"/>
        <v>37.805754872191144</v>
      </c>
    </row>
    <row r="24" spans="1:14" ht="11.25">
      <c r="A24" s="4" t="s">
        <v>24</v>
      </c>
      <c r="B24" s="13">
        <f>('843 monthly canopy corr tmin'!B24)*10</f>
        <v>-5.5305709061968695</v>
      </c>
      <c r="C24" s="13">
        <f>('843 monthly canopy corr tmin'!C24)*10</f>
        <v>2.4300002442379576</v>
      </c>
      <c r="D24" s="13">
        <f>('843 monthly canopy corr tmin'!D24)*10</f>
        <v>9.247793345300382</v>
      </c>
      <c r="E24" s="13">
        <f>('843 monthly canopy corr tmin'!E24)*10</f>
        <v>26.630000331300963</v>
      </c>
      <c r="F24" s="13">
        <f>('843 monthly canopy corr tmin'!F24)*10</f>
        <v>50.368359190985316</v>
      </c>
      <c r="G24" s="13">
        <f>('843 monthly canopy corr tmin'!G24)*10</f>
        <v>82.6371364113302</v>
      </c>
      <c r="H24" s="13">
        <f>('843 monthly canopy corr tmin'!H24)*10</f>
        <v>98.94771326227372</v>
      </c>
      <c r="I24" s="13">
        <f>('843 monthly canopy corr tmin'!I24)*10</f>
        <v>103.92441080416543</v>
      </c>
      <c r="J24" s="13">
        <f>('843 monthly canopy corr tmin'!J24)*10</f>
        <v>83.6002252474063</v>
      </c>
      <c r="K24" s="13">
        <f>('843 monthly canopy corr tmin'!K24)*10</f>
        <v>51.43725760433977</v>
      </c>
      <c r="L24" s="13">
        <f>('843 monthly canopy corr tmin'!L24)*10</f>
        <v>15.575664357321878</v>
      </c>
      <c r="M24" s="13">
        <f>('843 monthly canopy corr tmin'!M24)*10</f>
        <v>-4.055522295192581</v>
      </c>
      <c r="N24" s="14">
        <f t="shared" si="0"/>
        <v>42.93437229977271</v>
      </c>
    </row>
    <row r="25" spans="1:14" ht="11.25">
      <c r="A25" s="4" t="s">
        <v>25</v>
      </c>
      <c r="B25" s="13">
        <f>('843 monthly canopy corr tmin'!B25)*10</f>
        <v>-5.765859149240029</v>
      </c>
      <c r="C25" s="13">
        <f>('843 monthly canopy corr tmin'!C25)*10</f>
        <v>5.6902166444740985</v>
      </c>
      <c r="D25" s="13">
        <f>('843 monthly canopy corr tmin'!D25)*10</f>
        <v>8.733674547284306</v>
      </c>
      <c r="E25" s="13">
        <f>('843 monthly canopy corr tmin'!E25)*10</f>
        <v>26.332281663312052</v>
      </c>
      <c r="F25" s="13">
        <f>('843 monthly canopy corr tmin'!F25)*10</f>
        <v>53.42046845358843</v>
      </c>
      <c r="G25" s="13">
        <f>('843 monthly canopy corr tmin'!G25)*10</f>
        <v>81.4931730517878</v>
      </c>
      <c r="H25" s="13">
        <f>('843 monthly canopy corr tmin'!H25)*10</f>
        <v>89.59938470901295</v>
      </c>
      <c r="I25" s="13">
        <f>('843 monthly canopy corr tmin'!I25)*10</f>
        <v>94.0514457425765</v>
      </c>
      <c r="J25" s="13">
        <f>('843 monthly canopy corr tmin'!J25)*10</f>
        <v>65.63516662223049</v>
      </c>
      <c r="K25" s="13">
        <f>('843 monthly canopy corr tmin'!K25)*10</f>
        <v>40.76033740906672</v>
      </c>
      <c r="L25" s="13">
        <f>('843 monthly canopy corr tmin'!L25)*10</f>
        <v>12.761097565978021</v>
      </c>
      <c r="M25" s="13">
        <f>('843 monthly canopy corr tmin'!M25)*10</f>
        <v>-5.082400272897715</v>
      </c>
      <c r="N25" s="14">
        <f t="shared" si="0"/>
        <v>38.96908224893114</v>
      </c>
    </row>
    <row r="26" spans="1:14" ht="11.25">
      <c r="A26" s="4" t="s">
        <v>26</v>
      </c>
      <c r="B26" s="13">
        <f>('843 monthly canopy corr tmin'!B26)*10</f>
        <v>-3.68781828039815</v>
      </c>
      <c r="C26" s="13">
        <f>('843 monthly canopy corr tmin'!C26)*10</f>
        <v>3.6225765399218126</v>
      </c>
      <c r="D26" s="13">
        <f>('843 monthly canopy corr tmin'!D26)*10</f>
        <v>10.927586740483356</v>
      </c>
      <c r="E26" s="13">
        <f>('843 monthly canopy corr tmin'!E26)*10</f>
        <v>27.31905921889462</v>
      </c>
      <c r="F26" s="13">
        <f>('843 monthly canopy corr tmin'!F26)*10</f>
        <v>49.46662473059214</v>
      </c>
      <c r="G26" s="13">
        <f>('843 monthly canopy corr tmin'!G26)*10</f>
        <v>78.70943753747379</v>
      </c>
      <c r="H26" s="13">
        <f>('843 monthly canopy corr tmin'!H26)*10</f>
        <v>92.21149855668686</v>
      </c>
      <c r="I26" s="13">
        <f>('843 monthly canopy corr tmin'!I26)*10</f>
        <v>94.21387379928669</v>
      </c>
      <c r="J26" s="13">
        <f>('843 monthly canopy corr tmin'!J26)*10</f>
        <v>66.69772221291704</v>
      </c>
      <c r="K26" s="13">
        <f>('843 monthly canopy corr tmin'!K26)*10</f>
        <v>41.126805000750515</v>
      </c>
      <c r="L26" s="13">
        <f>('843 monthly canopy corr tmin'!L26)*10</f>
        <v>15.257410615685089</v>
      </c>
      <c r="M26" s="13">
        <f>('843 monthly canopy corr tmin'!M26)*10</f>
        <v>-0.0722476090430319</v>
      </c>
      <c r="N26" s="14">
        <f t="shared" si="0"/>
        <v>39.649377421937565</v>
      </c>
    </row>
    <row r="27" spans="1:14" ht="11.25">
      <c r="A27" s="4" t="s">
        <v>27</v>
      </c>
      <c r="B27" s="13">
        <f>('843 monthly canopy corr tmin'!B27)*10</f>
        <v>-8.507428409212997</v>
      </c>
      <c r="C27" s="13">
        <f>('843 monthly canopy corr tmin'!C27)*10</f>
        <v>1.4619637326275345</v>
      </c>
      <c r="D27" s="13">
        <f>('843 monthly canopy corr tmin'!D27)*10</f>
        <v>2.976114378752055</v>
      </c>
      <c r="E27" s="13">
        <f>('843 monthly canopy corr tmin'!E27)*10</f>
        <v>18.602470697381648</v>
      </c>
      <c r="F27" s="13">
        <f>('843 monthly canopy corr tmin'!F27)*10</f>
        <v>43.80422226425604</v>
      </c>
      <c r="G27" s="13">
        <f>('843 monthly canopy corr tmin'!G27)*10</f>
        <v>72.5106108836234</v>
      </c>
      <c r="H27" s="13">
        <f>('843 monthly canopy corr tmin'!H27)*10</f>
        <v>95.98920134349837</v>
      </c>
      <c r="I27" s="13">
        <f>('843 monthly canopy corr tmin'!I27)*10</f>
        <v>101.1677664537941</v>
      </c>
      <c r="J27" s="13">
        <f>('843 monthly canopy corr tmin'!J27)*10</f>
        <v>75.82767148122271</v>
      </c>
      <c r="K27" s="13">
        <f>('843 monthly canopy corr tmin'!K27)*10</f>
        <v>47.753004436323764</v>
      </c>
      <c r="L27" s="13">
        <f>('843 monthly canopy corr tmin'!L27)*10</f>
        <v>11.454859873179299</v>
      </c>
      <c r="M27" s="13">
        <f>('843 monthly canopy corr tmin'!M27)*10</f>
        <v>-6.055355181525196</v>
      </c>
      <c r="N27" s="14">
        <f t="shared" si="0"/>
        <v>38.082091829493386</v>
      </c>
    </row>
    <row r="28" spans="1:14" ht="11.25">
      <c r="A28" s="4" t="s">
        <v>28</v>
      </c>
      <c r="B28" s="13">
        <f>('843 monthly canopy corr tmin'!B28)*10</f>
        <v>-1.6744306848908748</v>
      </c>
      <c r="C28" s="13">
        <f>('843 monthly canopy corr tmin'!C28)*10</f>
        <v>6.605756070522489</v>
      </c>
      <c r="D28" s="13">
        <f>('843 monthly canopy corr tmin'!D28)*10</f>
        <v>12.92407351368698</v>
      </c>
      <c r="E28" s="13">
        <f>('843 monthly canopy corr tmin'!E28)*10</f>
        <v>29.335597144284332</v>
      </c>
      <c r="F28" s="13">
        <f>('843 monthly canopy corr tmin'!F28)*10</f>
        <v>53.7608809170358</v>
      </c>
      <c r="G28" s="13">
        <f>('843 monthly canopy corr tmin'!G28)*10</f>
        <v>86.01332092449161</v>
      </c>
      <c r="H28" s="13">
        <f>('843 monthly canopy corr tmin'!H28)*10</f>
        <v>100.37854168961348</v>
      </c>
      <c r="I28" s="13">
        <f>('843 monthly canopy corr tmin'!I28)*10</f>
        <v>101.65480790579751</v>
      </c>
      <c r="J28" s="13">
        <f>('843 monthly canopy corr tmin'!J28)*10</f>
        <v>80.7300345455805</v>
      </c>
      <c r="K28" s="13">
        <f>('843 monthly canopy corr tmin'!K28)*10</f>
        <v>48.19827870427174</v>
      </c>
      <c r="L28" s="13">
        <f>('843 monthly canopy corr tmin'!L28)*10</f>
        <v>18.395717806090897</v>
      </c>
      <c r="M28" s="13">
        <f>('843 monthly canopy corr tmin'!M28)*10</f>
        <v>2.9289238443931427</v>
      </c>
      <c r="N28" s="14">
        <f t="shared" si="0"/>
        <v>44.93762519840647</v>
      </c>
    </row>
    <row r="29" spans="1:14" ht="11.25">
      <c r="A29" s="4" t="s">
        <v>29</v>
      </c>
      <c r="B29" s="13">
        <f>('843 monthly canopy corr tmin'!B29)*10</f>
        <v>-4.760139711799609</v>
      </c>
      <c r="C29" s="13">
        <f>('843 monthly canopy corr tmin'!C29)*10</f>
        <v>-13.294672663385871</v>
      </c>
      <c r="D29" s="13">
        <f>('843 monthly canopy corr tmin'!D29)*10</f>
        <v>-13.405105432488522</v>
      </c>
      <c r="E29" s="13">
        <f>('843 monthly canopy corr tmin'!E29)*10</f>
        <v>5.2709154387109844</v>
      </c>
      <c r="F29" s="13">
        <f>('843 monthly canopy corr tmin'!F29)*10</f>
        <v>18.310367843439618</v>
      </c>
      <c r="G29" s="13">
        <f>('843 monthly canopy corr tmin'!G29)*10</f>
        <v>57.505419680694665</v>
      </c>
      <c r="H29" s="13">
        <f>('843 monthly canopy corr tmin'!H29)*10</f>
        <v>80.67575135681842</v>
      </c>
      <c r="I29" s="13">
        <f>('843 monthly canopy corr tmin'!I29)*10</f>
        <v>86.78687115796492</v>
      </c>
      <c r="J29" s="13">
        <f>('843 monthly canopy corr tmin'!J29)*10</f>
        <v>61.59589033790867</v>
      </c>
      <c r="K29" s="13">
        <f>('843 monthly canopy corr tmin'!K29)*10</f>
        <v>42.57049013078249</v>
      </c>
      <c r="L29" s="13">
        <f>('843 monthly canopy corr tmin'!L29)*10</f>
        <v>-13.334272077235337</v>
      </c>
      <c r="M29" s="13">
        <f>('843 monthly canopy corr tmin'!M29)*10</f>
        <v>-17.08135942797935</v>
      </c>
      <c r="N29" s="14">
        <f t="shared" si="0"/>
        <v>24.236679719452592</v>
      </c>
    </row>
    <row r="30" spans="1:14" ht="11.25">
      <c r="A30" s="4" t="s">
        <v>30</v>
      </c>
      <c r="B30" s="13">
        <f>('843 monthly canopy corr tmin'!B30)*10</f>
        <v>3.234239297538972</v>
      </c>
      <c r="C30" s="13">
        <f>('843 monthly canopy corr tmin'!C30)*10</f>
        <v>15.675781766639357</v>
      </c>
      <c r="D30" s="13">
        <f>('843 monthly canopy corr tmin'!D30)*10</f>
        <v>18.817387657821058</v>
      </c>
      <c r="E30" s="13">
        <f>('843 monthly canopy corr tmin'!E30)*10</f>
        <v>31.310029249187053</v>
      </c>
      <c r="F30" s="13">
        <f>('843 monthly canopy corr tmin'!F30)*10</f>
        <v>58.42372436730575</v>
      </c>
      <c r="G30" s="13">
        <f>('843 monthly canopy corr tmin'!G30)*10</f>
        <v>93.33601309917681</v>
      </c>
      <c r="H30" s="13">
        <f>('843 monthly canopy corr tmin'!H30)*10</f>
        <v>100.96122612320086</v>
      </c>
      <c r="I30" s="13">
        <f>('843 monthly canopy corr tmin'!I30)*10</f>
        <v>102.19597059707033</v>
      </c>
      <c r="J30" s="13">
        <f>('843 monthly canopy corr tmin'!J30)*10</f>
        <v>86.56657391704742</v>
      </c>
      <c r="K30" s="13">
        <f>('843 monthly canopy corr tmin'!K30)*10</f>
        <v>54.92496930918463</v>
      </c>
      <c r="L30" s="13">
        <f>('843 monthly canopy corr tmin'!L30)*10</f>
        <v>16.75262020699886</v>
      </c>
      <c r="M30" s="13">
        <f>('843 monthly canopy corr tmin'!M30)*10</f>
        <v>7.918299979411962</v>
      </c>
      <c r="N30" s="14">
        <f t="shared" si="0"/>
        <v>49.17640296421524</v>
      </c>
    </row>
    <row r="31" spans="1:14" ht="11.25">
      <c r="A31" s="4" t="s">
        <v>31</v>
      </c>
      <c r="B31" s="13">
        <f>('843 monthly canopy corr tmin'!B31)*10</f>
        <v>-12.820834799788212</v>
      </c>
      <c r="C31" s="13">
        <f>('843 monthly canopy corr tmin'!C31)*10</f>
        <v>-4.259677836937336</v>
      </c>
      <c r="D31" s="13">
        <f>('843 monthly canopy corr tmin'!D31)*10</f>
        <v>-2.51676574128704</v>
      </c>
      <c r="E31" s="13">
        <f>('843 monthly canopy corr tmin'!E31)*10</f>
        <v>8.254815467283342</v>
      </c>
      <c r="F31" s="13">
        <f>('843 monthly canopy corr tmin'!F31)*10</f>
        <v>27.02268242805512</v>
      </c>
      <c r="G31" s="13">
        <f>('843 monthly canopy corr tmin'!G31)*10</f>
        <v>65.22837623368137</v>
      </c>
      <c r="H31" s="13">
        <f>('843 monthly canopy corr tmin'!H31)*10</f>
        <v>88.6628492112702</v>
      </c>
      <c r="I31" s="13">
        <f>('843 monthly canopy corr tmin'!I31)*10</f>
        <v>95.22429576183674</v>
      </c>
      <c r="J31" s="13">
        <f>('843 monthly canopy corr tmin'!J31)*10</f>
        <v>82.43532348875718</v>
      </c>
      <c r="K31" s="13">
        <f>('843 monthly canopy corr tmin'!K31)*10</f>
        <v>51.41410556920937</v>
      </c>
      <c r="L31" s="13">
        <f>('843 monthly canopy corr tmin'!L31)*10</f>
        <v>-3.7075757158595364</v>
      </c>
      <c r="M31" s="13">
        <f>('843 monthly canopy corr tmin'!M31)*10</f>
        <v>-6.088680263294924</v>
      </c>
      <c r="N31" s="14">
        <f t="shared" si="0"/>
        <v>32.40407615024386</v>
      </c>
    </row>
    <row r="32" spans="1:14" ht="11.25">
      <c r="A32" s="4" t="s">
        <v>32</v>
      </c>
      <c r="B32" s="13">
        <f>('843 monthly canopy corr tmin'!B32)*10</f>
        <v>8.247501228465344</v>
      </c>
      <c r="C32" s="13">
        <f>('843 monthly canopy corr tmin'!C32)*10</f>
        <v>15.68466971759824</v>
      </c>
      <c r="D32" s="13">
        <f>('843 monthly canopy corr tmin'!D32)*10</f>
        <v>20.664491372794412</v>
      </c>
      <c r="E32" s="13">
        <f>('843 monthly canopy corr tmin'!E32)*10</f>
        <v>38.26311417221944</v>
      </c>
      <c r="F32" s="13">
        <f>('843 monthly canopy corr tmin'!F32)*10</f>
        <v>66.9560409219241</v>
      </c>
      <c r="G32" s="13">
        <f>('843 monthly canopy corr tmin'!G32)*10</f>
        <v>94.09613585987353</v>
      </c>
      <c r="H32" s="13">
        <f>('843 monthly canopy corr tmin'!H32)*10</f>
        <v>113.04666097413849</v>
      </c>
      <c r="I32" s="13">
        <f>('843 monthly canopy corr tmin'!I32)*10</f>
        <v>120.8080891360337</v>
      </c>
      <c r="J32" s="13">
        <f>('843 monthly canopy corr tmin'!J32)*10</f>
        <v>93.5057793998459</v>
      </c>
      <c r="K32" s="13">
        <f>('843 monthly canopy corr tmin'!K32)*10</f>
        <v>70.68661988744394</v>
      </c>
      <c r="L32" s="13">
        <f>('843 monthly canopy corr tmin'!L32)*10</f>
        <v>19.72400985084797</v>
      </c>
      <c r="M32" s="13">
        <f>('843 monthly canopy corr tmin'!M32)*10</f>
        <v>10.927686731383883</v>
      </c>
      <c r="N32" s="14">
        <f t="shared" si="0"/>
        <v>56.050899937714085</v>
      </c>
    </row>
    <row r="33" spans="1:14" ht="11.25">
      <c r="A33" s="4" t="s">
        <v>33</v>
      </c>
      <c r="B33" s="13">
        <f>('843 monthly canopy corr tmin'!B33)*10</f>
        <v>-5.686047085293982</v>
      </c>
      <c r="C33" s="13">
        <f>('843 monthly canopy corr tmin'!C33)*10</f>
        <v>3.608997858243705</v>
      </c>
      <c r="D33" s="13">
        <f>('843 monthly canopy corr tmin'!D33)*10</f>
        <v>4.1007172870794655</v>
      </c>
      <c r="E33" s="13">
        <f>('843 monthly canopy corr tmin'!E33)*10</f>
        <v>22.35757077897817</v>
      </c>
      <c r="F33" s="13">
        <f>('843 monthly canopy corr tmin'!F33)*10</f>
        <v>39.69092900745717</v>
      </c>
      <c r="G33" s="13">
        <f>('843 monthly canopy corr tmin'!G33)*10</f>
        <v>67.34491413102002</v>
      </c>
      <c r="H33" s="13">
        <f>('843 monthly canopy corr tmin'!H33)*10</f>
        <v>78.86886240997114</v>
      </c>
      <c r="I33" s="13">
        <f>('843 monthly canopy corr tmin'!I33)*10</f>
        <v>82.84847010062802</v>
      </c>
      <c r="J33" s="13">
        <f>('843 monthly canopy corr tmin'!J33)*10</f>
        <v>62.395312483061495</v>
      </c>
      <c r="K33" s="13">
        <f>('843 monthly canopy corr tmin'!K33)*10</f>
        <v>39.507938093367756</v>
      </c>
      <c r="L33" s="13">
        <f>('843 monthly canopy corr tmin'!L33)*10</f>
        <v>10.510475481591062</v>
      </c>
      <c r="M33" s="13">
        <f>('843 monthly canopy corr tmin'!M33)*10</f>
        <v>-4.074215109624931</v>
      </c>
      <c r="N33" s="14">
        <f t="shared" si="0"/>
        <v>33.45616045303993</v>
      </c>
    </row>
    <row r="34" spans="1:14" ht="11.25">
      <c r="A34" s="4" t="s">
        <v>34</v>
      </c>
      <c r="B34" s="13">
        <f>('843 monthly canopy corr tmin'!B34)*10</f>
        <v>-11.695491567846801</v>
      </c>
      <c r="C34" s="13">
        <f>('843 monthly canopy corr tmin'!C34)*10</f>
        <v>-9.368603897445722</v>
      </c>
      <c r="D34" s="13">
        <f>('843 monthly canopy corr tmin'!D34)*10</f>
        <v>-3.195272043369733</v>
      </c>
      <c r="E34" s="13">
        <f>('843 monthly canopy corr tmin'!E34)*10</f>
        <v>11.297790281137628</v>
      </c>
      <c r="F34" s="13">
        <f>('843 monthly canopy corr tmin'!F34)*10</f>
        <v>35.20839076991849</v>
      </c>
      <c r="G34" s="13">
        <f>('843 monthly canopy corr tmin'!G34)*10</f>
        <v>68.39925380991981</v>
      </c>
      <c r="H34" s="13">
        <f>('843 monthly canopy corr tmin'!H34)*10</f>
        <v>85.24899605161488</v>
      </c>
      <c r="I34" s="13">
        <f>('843 monthly canopy corr tmin'!I34)*10</f>
        <v>86.57465627622351</v>
      </c>
      <c r="J34" s="13">
        <f>('843 monthly canopy corr tmin'!J34)*10</f>
        <v>64.23051846855054</v>
      </c>
      <c r="K34" s="13">
        <f>('843 monthly canopy corr tmin'!K34)*10</f>
        <v>41.095232318749275</v>
      </c>
      <c r="L34" s="13">
        <f>('843 monthly canopy corr tmin'!L34)*10</f>
        <v>8.206229859051819</v>
      </c>
      <c r="M34" s="13">
        <f>('843 monthly canopy corr tmin'!M34)*10</f>
        <v>-8.074401910140447</v>
      </c>
      <c r="N34" s="14">
        <f t="shared" si="0"/>
        <v>30.6606082013636</v>
      </c>
    </row>
    <row r="35" spans="1:14" ht="11.25">
      <c r="A35" s="4" t="s">
        <v>35</v>
      </c>
      <c r="B35" s="13">
        <f>('843 monthly canopy corr tmin'!B35)*10</f>
        <v>1.3700223009730665</v>
      </c>
      <c r="C35" s="13">
        <f>('843 monthly canopy corr tmin'!C35)*10</f>
        <v>8.593268296625533</v>
      </c>
      <c r="D35" s="13">
        <f>('843 monthly canopy corr tmin'!D35)*10</f>
        <v>9.122457635625514</v>
      </c>
      <c r="E35" s="13">
        <f>('843 monthly canopy corr tmin'!E35)*10</f>
        <v>22.401978567208015</v>
      </c>
      <c r="F35" s="13">
        <f>('843 monthly canopy corr tmin'!F35)*10</f>
        <v>49.85282484363732</v>
      </c>
      <c r="G35" s="13">
        <f>('843 monthly canopy corr tmin'!G35)*10</f>
        <v>83.75021716788726</v>
      </c>
      <c r="H35" s="13">
        <f>('843 monthly canopy corr tmin'!H35)*10</f>
        <v>102.47954418950927</v>
      </c>
      <c r="I35" s="13">
        <f>('843 monthly canopy corr tmin'!I35)*10</f>
        <v>106.08778548351012</v>
      </c>
      <c r="J35" s="13">
        <f>('843 monthly canopy corr tmin'!J35)*10</f>
        <v>82.13104000496143</v>
      </c>
      <c r="K35" s="13">
        <f>('843 monthly canopy corr tmin'!K35)*10</f>
        <v>55.35592077210113</v>
      </c>
      <c r="L35" s="13">
        <f>('843 monthly canopy corr tmin'!L35)*10</f>
        <v>15.624963256444232</v>
      </c>
      <c r="M35" s="13">
        <f>('843 monthly canopy corr tmin'!M35)*10</f>
        <v>2.9319600825810515</v>
      </c>
      <c r="N35" s="14">
        <f t="shared" si="0"/>
        <v>44.97516521675533</v>
      </c>
    </row>
    <row r="36" spans="1:14" ht="11.25">
      <c r="A36" s="4" t="s">
        <v>36</v>
      </c>
      <c r="B36" s="13">
        <f>('843 monthly canopy corr tmin'!B36)*10</f>
        <v>-12.601922042220293</v>
      </c>
      <c r="C36" s="13">
        <f>('843 monthly canopy corr tmin'!C36)*10</f>
        <v>-4.396428494784125</v>
      </c>
      <c r="D36" s="13">
        <f>('843 monthly canopy corr tmin'!D36)*10</f>
        <v>-2.962327982066422</v>
      </c>
      <c r="E36" s="13">
        <f>('843 monthly canopy corr tmin'!E36)*10</f>
        <v>13.367287374626528</v>
      </c>
      <c r="F36" s="13">
        <f>('843 monthly canopy corr tmin'!F36)*10</f>
        <v>35.040196226499035</v>
      </c>
      <c r="G36" s="13">
        <f>('843 monthly canopy corr tmin'!G36)*10</f>
        <v>66.88010431658182</v>
      </c>
      <c r="H36" s="13">
        <f>('843 monthly canopy corr tmin'!H36)*10</f>
        <v>80.96242037774982</v>
      </c>
      <c r="I36" s="13">
        <f>('843 monthly canopy corr tmin'!I36)*10</f>
        <v>84.59295815076459</v>
      </c>
      <c r="J36" s="13">
        <f>('843 monthly canopy corr tmin'!J36)*10</f>
        <v>63.3852519244837</v>
      </c>
      <c r="K36" s="13">
        <f>('843 monthly canopy corr tmin'!K36)*10</f>
        <v>35.31556075912886</v>
      </c>
      <c r="L36" s="13">
        <f>('843 monthly canopy corr tmin'!L36)*10</f>
        <v>6.446473283737914</v>
      </c>
      <c r="M36" s="13">
        <f>('843 monthly canopy corr tmin'!M36)*10</f>
        <v>-8.06483452252796</v>
      </c>
      <c r="N36" s="14">
        <f t="shared" si="0"/>
        <v>29.830394947664455</v>
      </c>
    </row>
    <row r="37" spans="2:14" ht="11.2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9"/>
    </row>
    <row r="38" spans="2:14" ht="11.2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9"/>
    </row>
    <row r="39" spans="2:13" ht="11.25">
      <c r="B39" s="11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</row>
    <row r="40" spans="2:13" ht="11.25"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</row>
    <row r="41" spans="2:13" ht="11.25"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</row>
    <row r="42" spans="2:13" ht="11.25"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 Daly</dc:creator>
  <cp:keywords/>
  <dc:description/>
  <cp:lastModifiedBy>Jonathan W. Smith</cp:lastModifiedBy>
  <cp:lastPrinted>2001-12-05T17:00:12Z</cp:lastPrinted>
  <dcterms:created xsi:type="dcterms:W3CDTF">2001-12-02T20:15:36Z</dcterms:created>
  <dcterms:modified xsi:type="dcterms:W3CDTF">2001-12-12T19:13:36Z</dcterms:modified>
  <cp:category/>
  <cp:version/>
  <cp:contentType/>
  <cp:contentStatus/>
</cp:coreProperties>
</file>