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800" windowWidth="15285" windowHeight="4605" tabRatio="963" activeTab="8"/>
  </bookViews>
  <sheets>
    <sheet name="30 yr tmax" sheetId="1" r:id="rId1"/>
    <sheet name="30 yr tmin" sheetId="2" r:id="rId2"/>
    <sheet name="FO site radn" sheetId="3" r:id="rId3"/>
    <sheet name="Theo site radn" sheetId="4" r:id="rId4"/>
    <sheet name="radn" sheetId="5" r:id="rId5"/>
    <sheet name="svf" sheetId="6" r:id="rId6"/>
    <sheet name="1-svf" sheetId="7" r:id="rId7"/>
    <sheet name="canopy corr tmax" sheetId="8" r:id="rId8"/>
    <sheet name="canopy corr tmin" sheetId="9" r:id="rId9"/>
    <sheet name="prism corr tmax" sheetId="10" r:id="rId10"/>
    <sheet name="prism corr tmin" sheetId="11" r:id="rId11"/>
  </sheets>
  <externalReferences>
    <externalReference r:id="rId14"/>
  </externalReferences>
  <definedNames>
    <definedName name="_xlnm.Print_Area" localSheetId="0">'30 yr tmax'!$A$3:$N$36</definedName>
    <definedName name="_xlnm.Print_Area" localSheetId="1">'30 yr tmin'!$A$3:$N$36</definedName>
    <definedName name="_xlnm.Print_Area" localSheetId="7">'canopy corr tmax'!$A$3:$N$37</definedName>
    <definedName name="_xlnm.Print_Area" localSheetId="8">'canopy corr tmin'!$A$3:$N$37</definedName>
    <definedName name="_xlnm.Print_Area" localSheetId="2">'FO site radn'!$A$3:$M$36</definedName>
    <definedName name="_xlnm.Print_Area" localSheetId="5">'svf'!$A$4:$B$36</definedName>
    <definedName name="_xlnm.Print_Area" localSheetId="3">'Theo site radn'!$A$3:$M$36</definedName>
  </definedNames>
  <calcPr fullCalcOnLoad="1"/>
</workbook>
</file>

<file path=xl/sharedStrings.xml><?xml version="1.0" encoding="utf-8"?>
<sst xmlns="http://schemas.openxmlformats.org/spreadsheetml/2006/main" count="491" uniqueCount="63">
  <si>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</si>
  <si>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</si>
  <si>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</si>
  <si>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</si>
  <si>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</si>
  <si>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</si>
  <si>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</si>
  <si>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</si>
  <si>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</si>
  <si>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</si>
  <si>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</si>
  <si>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</si>
  <si>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</si>
  <si>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</si>
  <si>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</si>
  <si>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</si>
  <si>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</si>
  <si>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</si>
  <si>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</si>
  <si>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</si>
  <si>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</si>
  <si>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</si>
  <si>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</si>
  <si>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</si>
  <si>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</si>
  <si>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</si>
  <si>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</si>
  <si>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</si>
  <si>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</si>
  <si>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</si>
  <si>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</si>
  <si>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</si>
  <si>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</si>
  <si>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</si>
  <si>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</si>
  <si>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</si>
  <si>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</si>
  <si>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</si>
  <si>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30-yr Corrected Tmin</t>
  </si>
  <si>
    <t>AVE</t>
  </si>
  <si>
    <t>Month</t>
  </si>
  <si>
    <t>30yr Canopy and Topo Corrected Tmin based on SVF</t>
  </si>
  <si>
    <t>Theoretical Radiation Differences Between Sites and their Flat, Open Versions</t>
  </si>
  <si>
    <t>Elevrad Cloud-corrected Radiation on a Horizontal Surface</t>
  </si>
  <si>
    <t>MJ.m-2.mo-1</t>
  </si>
  <si>
    <t>Canopy-corrected, Cloud-corrected, Topo-correct Radiation on a Sloped Surface</t>
  </si>
  <si>
    <t>MJ.m-2.day-1</t>
  </si>
  <si>
    <t>30yr Canopy and Topo Corrected Tmax based on Radiation Comparisons Between Sites and their Flat, Open Versions</t>
  </si>
  <si>
    <t>Sky View Factors for all Sites</t>
  </si>
  <si>
    <t>Proportions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</si>
  <si>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</si>
  <si>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</si>
  <si>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</si>
  <si>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</si>
  <si>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</si>
  <si>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</si>
  <si>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</si>
  <si>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</si>
  <si>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</si>
  <si>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</si>
  <si>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</si>
  <si>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</si>
  <si>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MCKZBR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</si>
</sst>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"/>
    <numFmt numFmtId="166" formatCode="0.0"/>
    <numFmt numFmtId="167" formatCode="hh:mm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166" fontId="9" fillId="0" borderId="0" xfId="0" applyNumberFormat="1" applyFont="1" applyAlignment="1" applyProtection="1">
      <alignment/>
      <protection locked="0"/>
    </xf>
    <xf numFmtId="166" fontId="9" fillId="0" borderId="0" xfId="0" applyNumberFormat="1" applyFont="1" applyAlignment="1">
      <alignment/>
    </xf>
    <xf numFmtId="2" fontId="9" fillId="0" borderId="0" xfId="0" applyNumberFormat="1" applyFont="1" applyAlignment="1" applyProtection="1">
      <alignment/>
      <protection locked="0"/>
    </xf>
    <xf numFmtId="165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165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:N36"/>
    </sheetView>
  </sheetViews>
  <sheetFormatPr defaultColWidth="9.140625" defaultRowHeight="12.75"/>
  <cols>
    <col min="1" max="1" width="9.140625" style="20" customWidth="1"/>
    <col min="2" max="14" width="8.57421875" style="19" customWidth="1"/>
    <col min="15" max="16384" width="9.140625" style="19" customWidth="1"/>
  </cols>
  <sheetData>
    <row r="1" ht="11.25">
      <c r="A1" s="29" t="s">
        <v>0</v>
      </c>
    </row>
    <row r="2" spans="1:2" ht="11.25">
      <c r="A2" s="18" t="s">
        <v>1</v>
      </c>
      <c r="B2" s="24" t="s">
        <v>2</v>
      </c>
    </row>
    <row r="3" spans="1:14" s="20" customFormat="1" ht="11.25">
      <c r="A3" s="20" t="s">
        <v>1</v>
      </c>
      <c r="B3" s="21" t="s">
        <v>50</v>
      </c>
      <c r="C3" s="21" t="s">
        <v>51</v>
      </c>
      <c r="D3" s="21" t="s">
        <v>52</v>
      </c>
      <c r="E3" s="21" t="s">
        <v>53</v>
      </c>
      <c r="F3" s="21" t="s">
        <v>54</v>
      </c>
      <c r="G3" s="21" t="s">
        <v>55</v>
      </c>
      <c r="H3" s="21" t="s">
        <v>56</v>
      </c>
      <c r="I3" s="21" t="s">
        <v>57</v>
      </c>
      <c r="J3" s="21" t="s">
        <v>58</v>
      </c>
      <c r="K3" s="21" t="s">
        <v>59</v>
      </c>
      <c r="L3" s="21" t="s">
        <v>60</v>
      </c>
      <c r="M3" s="21" t="s">
        <v>61</v>
      </c>
      <c r="N3" s="20" t="s">
        <v>3</v>
      </c>
    </row>
    <row r="4" spans="1:14" ht="11.25">
      <c r="A4" s="20" t="s">
        <v>4</v>
      </c>
      <c r="B4" s="26">
        <v>5</v>
      </c>
      <c r="C4" s="26">
        <v>7.7</v>
      </c>
      <c r="D4" s="26">
        <v>11.5</v>
      </c>
      <c r="E4" s="26">
        <v>15.4</v>
      </c>
      <c r="F4" s="26">
        <v>19.4</v>
      </c>
      <c r="G4" s="26">
        <v>23.4</v>
      </c>
      <c r="H4" s="26">
        <v>28</v>
      </c>
      <c r="I4" s="26">
        <v>28.2</v>
      </c>
      <c r="J4" s="26">
        <v>24.9</v>
      </c>
      <c r="K4" s="26">
        <v>16.9</v>
      </c>
      <c r="L4" s="26">
        <v>8</v>
      </c>
      <c r="M4" s="26">
        <v>4.2</v>
      </c>
      <c r="N4" s="26">
        <v>16.1</v>
      </c>
    </row>
    <row r="5" spans="1:14" ht="11.25">
      <c r="A5" s="20" t="s">
        <v>5</v>
      </c>
      <c r="B5" s="26">
        <v>3.6</v>
      </c>
      <c r="C5" s="26">
        <v>5.2</v>
      </c>
      <c r="D5" s="26">
        <v>7.9</v>
      </c>
      <c r="E5" s="26">
        <v>12.8</v>
      </c>
      <c r="F5" s="26">
        <v>18.3</v>
      </c>
      <c r="G5" s="26">
        <v>22.8</v>
      </c>
      <c r="H5" s="26">
        <v>27.7</v>
      </c>
      <c r="I5" s="26">
        <v>26.5</v>
      </c>
      <c r="J5" s="26">
        <v>19.5</v>
      </c>
      <c r="K5" s="26">
        <v>12.5</v>
      </c>
      <c r="L5" s="26">
        <v>6.4</v>
      </c>
      <c r="M5" s="26">
        <v>3.4</v>
      </c>
      <c r="N5" s="26">
        <v>13.9</v>
      </c>
    </row>
    <row r="6" spans="1:14" ht="11.25">
      <c r="A6" s="20" t="s">
        <v>6</v>
      </c>
      <c r="B6" s="26">
        <v>7.5</v>
      </c>
      <c r="C6" s="26">
        <v>8.8</v>
      </c>
      <c r="D6" s="26">
        <v>10.9</v>
      </c>
      <c r="E6" s="26">
        <v>14</v>
      </c>
      <c r="F6" s="26">
        <v>17.4</v>
      </c>
      <c r="G6" s="26">
        <v>21.9</v>
      </c>
      <c r="H6" s="26">
        <v>26</v>
      </c>
      <c r="I6" s="26">
        <v>27</v>
      </c>
      <c r="J6" s="26">
        <v>22.9</v>
      </c>
      <c r="K6" s="26">
        <v>17.3</v>
      </c>
      <c r="L6" s="26">
        <v>8.4</v>
      </c>
      <c r="M6" s="26">
        <v>6.8</v>
      </c>
      <c r="N6" s="26">
        <v>15.7</v>
      </c>
    </row>
    <row r="7" spans="1:14" ht="11.25">
      <c r="A7" s="20" t="s">
        <v>7</v>
      </c>
      <c r="B7" s="26">
        <v>5.3</v>
      </c>
      <c r="C7" s="26">
        <v>6.3</v>
      </c>
      <c r="D7" s="26">
        <v>7.7</v>
      </c>
      <c r="E7" s="26">
        <v>10.3</v>
      </c>
      <c r="F7" s="26">
        <v>13.6</v>
      </c>
      <c r="G7" s="26">
        <v>18.6</v>
      </c>
      <c r="H7" s="26">
        <v>23.6</v>
      </c>
      <c r="I7" s="26">
        <v>24.3</v>
      </c>
      <c r="J7" s="26">
        <v>21.2</v>
      </c>
      <c r="K7" s="26">
        <v>14.6</v>
      </c>
      <c r="L7" s="26">
        <v>6.3</v>
      </c>
      <c r="M7" s="26">
        <v>5.3</v>
      </c>
      <c r="N7" s="26">
        <v>13.1</v>
      </c>
    </row>
    <row r="8" spans="1:14" ht="11.25">
      <c r="A8" s="20" t="s">
        <v>8</v>
      </c>
      <c r="B8" s="26">
        <v>4.5</v>
      </c>
      <c r="C8" s="26">
        <v>5.9</v>
      </c>
      <c r="D8" s="26">
        <v>6.6</v>
      </c>
      <c r="E8" s="26">
        <v>10</v>
      </c>
      <c r="F8" s="26">
        <v>12.1</v>
      </c>
      <c r="G8" s="26">
        <v>17.6</v>
      </c>
      <c r="H8" s="26">
        <v>21.4</v>
      </c>
      <c r="I8" s="26">
        <v>22.3</v>
      </c>
      <c r="J8" s="26">
        <v>18.8</v>
      </c>
      <c r="K8" s="26">
        <v>12.6</v>
      </c>
      <c r="L8" s="26">
        <v>5.5</v>
      </c>
      <c r="M8" s="26">
        <v>4.5</v>
      </c>
      <c r="N8" s="26">
        <v>11.8</v>
      </c>
    </row>
    <row r="9" spans="1:14" ht="11.25">
      <c r="A9" s="20" t="s">
        <v>9</v>
      </c>
      <c r="B9" s="26">
        <v>3.7</v>
      </c>
      <c r="C9" s="26">
        <v>5.2</v>
      </c>
      <c r="D9" s="26">
        <v>7.4</v>
      </c>
      <c r="E9" s="26">
        <v>10.2</v>
      </c>
      <c r="F9" s="26">
        <v>14.7</v>
      </c>
      <c r="G9" s="26">
        <v>19.3</v>
      </c>
      <c r="H9" s="26">
        <v>24.3</v>
      </c>
      <c r="I9" s="26">
        <v>23.4</v>
      </c>
      <c r="J9" s="26">
        <v>19.8</v>
      </c>
      <c r="K9" s="26">
        <v>13.4</v>
      </c>
      <c r="L9" s="26">
        <v>6.3</v>
      </c>
      <c r="M9" s="26">
        <v>3.6</v>
      </c>
      <c r="N9" s="26">
        <v>12.6</v>
      </c>
    </row>
    <row r="10" spans="1:14" ht="11.25">
      <c r="A10" s="20" t="s">
        <v>10</v>
      </c>
      <c r="B10" s="26">
        <v>6</v>
      </c>
      <c r="C10" s="26">
        <v>8.4</v>
      </c>
      <c r="D10" s="26">
        <v>10.6</v>
      </c>
      <c r="E10" s="26">
        <v>13.5</v>
      </c>
      <c r="F10" s="26">
        <v>17.7</v>
      </c>
      <c r="G10" s="26">
        <v>21.4</v>
      </c>
      <c r="H10" s="26">
        <v>25.7</v>
      </c>
      <c r="I10" s="26">
        <v>26.2</v>
      </c>
      <c r="J10" s="26">
        <v>23.6</v>
      </c>
      <c r="K10" s="26">
        <v>17.1</v>
      </c>
      <c r="L10" s="26">
        <v>8.1</v>
      </c>
      <c r="M10" s="26">
        <v>5.4</v>
      </c>
      <c r="N10" s="26">
        <v>15.3</v>
      </c>
    </row>
    <row r="11" spans="1:14" ht="11.25">
      <c r="A11" s="20" t="s">
        <v>11</v>
      </c>
      <c r="B11" s="26">
        <v>4.3</v>
      </c>
      <c r="C11" s="26">
        <v>6.2</v>
      </c>
      <c r="D11" s="26">
        <v>9.3</v>
      </c>
      <c r="E11" s="26">
        <v>12.6</v>
      </c>
      <c r="F11" s="26">
        <v>17.2</v>
      </c>
      <c r="G11" s="26">
        <v>21.2</v>
      </c>
      <c r="H11" s="26">
        <v>26</v>
      </c>
      <c r="I11" s="26">
        <v>25.8</v>
      </c>
      <c r="J11" s="26">
        <v>21.7</v>
      </c>
      <c r="K11" s="26">
        <v>14.5</v>
      </c>
      <c r="L11" s="26">
        <v>7.1</v>
      </c>
      <c r="M11" s="26">
        <v>4.1</v>
      </c>
      <c r="N11" s="26">
        <v>14.2</v>
      </c>
    </row>
    <row r="12" spans="1:14" ht="11.25">
      <c r="A12" s="20" t="s">
        <v>12</v>
      </c>
      <c r="B12" s="26">
        <v>2.9</v>
      </c>
      <c r="C12" s="26">
        <v>4.7</v>
      </c>
      <c r="D12" s="26">
        <v>5.6</v>
      </c>
      <c r="E12" s="26">
        <v>8.7</v>
      </c>
      <c r="F12" s="26">
        <v>14.3</v>
      </c>
      <c r="G12" s="26">
        <v>18.5</v>
      </c>
      <c r="H12" s="26">
        <v>23.2</v>
      </c>
      <c r="I12" s="26">
        <v>23.5</v>
      </c>
      <c r="J12" s="26">
        <v>19.1</v>
      </c>
      <c r="K12" s="26">
        <v>12.3</v>
      </c>
      <c r="L12" s="26">
        <v>5.4</v>
      </c>
      <c r="M12" s="26">
        <v>2.9</v>
      </c>
      <c r="N12" s="26">
        <v>11.8</v>
      </c>
    </row>
    <row r="13" spans="1:14" ht="11.25">
      <c r="A13" s="20" t="s">
        <v>13</v>
      </c>
      <c r="B13" s="26">
        <v>1.9</v>
      </c>
      <c r="C13" s="26">
        <v>2.4</v>
      </c>
      <c r="D13" s="26">
        <v>3.4</v>
      </c>
      <c r="E13" s="26">
        <v>5.7</v>
      </c>
      <c r="F13" s="26">
        <v>9.5</v>
      </c>
      <c r="G13" s="26">
        <v>14.4</v>
      </c>
      <c r="H13" s="26">
        <v>19.2</v>
      </c>
      <c r="I13" s="26">
        <v>19.1</v>
      </c>
      <c r="J13" s="26">
        <v>15.6</v>
      </c>
      <c r="K13" s="26">
        <v>9.9</v>
      </c>
      <c r="L13" s="26">
        <v>3.4</v>
      </c>
      <c r="M13" s="26">
        <v>1.7</v>
      </c>
      <c r="N13" s="26">
        <v>8.9</v>
      </c>
    </row>
    <row r="14" spans="1:14" ht="11.25">
      <c r="A14" s="20" t="s">
        <v>14</v>
      </c>
      <c r="B14" s="26">
        <v>3</v>
      </c>
      <c r="C14" s="26">
        <v>4.6</v>
      </c>
      <c r="D14" s="26">
        <v>6.1</v>
      </c>
      <c r="E14" s="26">
        <v>9</v>
      </c>
      <c r="F14" s="26">
        <v>13.1</v>
      </c>
      <c r="G14" s="26">
        <v>17.1</v>
      </c>
      <c r="H14" s="26">
        <v>21.6</v>
      </c>
      <c r="I14" s="26">
        <v>21.4</v>
      </c>
      <c r="J14" s="26">
        <v>17.8</v>
      </c>
      <c r="K14" s="26">
        <v>12.4</v>
      </c>
      <c r="L14" s="26">
        <v>5.5</v>
      </c>
      <c r="M14" s="26">
        <v>3.1</v>
      </c>
      <c r="N14" s="26">
        <v>11.2</v>
      </c>
    </row>
    <row r="15" spans="1:14" ht="11.25">
      <c r="A15" s="20" t="s">
        <v>15</v>
      </c>
      <c r="B15" s="26">
        <v>4</v>
      </c>
      <c r="C15" s="26">
        <v>6</v>
      </c>
      <c r="D15" s="26">
        <v>8.3</v>
      </c>
      <c r="E15" s="26">
        <v>11.5</v>
      </c>
      <c r="F15" s="26">
        <v>16</v>
      </c>
      <c r="G15" s="26">
        <v>19.8</v>
      </c>
      <c r="H15" s="26">
        <v>24.3</v>
      </c>
      <c r="I15" s="26">
        <v>24.1</v>
      </c>
      <c r="J15" s="26">
        <v>20</v>
      </c>
      <c r="K15" s="26">
        <v>13.7</v>
      </c>
      <c r="L15" s="26">
        <v>6.6</v>
      </c>
      <c r="M15" s="26">
        <v>3.8</v>
      </c>
      <c r="N15" s="26">
        <v>13.2</v>
      </c>
    </row>
    <row r="16" spans="1:14" ht="11.25">
      <c r="A16" s="20" t="s">
        <v>16</v>
      </c>
      <c r="B16" s="26">
        <v>4.7</v>
      </c>
      <c r="C16" s="26">
        <v>6.8</v>
      </c>
      <c r="D16" s="26">
        <v>8.9</v>
      </c>
      <c r="E16" s="26">
        <v>11.9</v>
      </c>
      <c r="F16" s="26">
        <v>16.2</v>
      </c>
      <c r="G16" s="26">
        <v>20</v>
      </c>
      <c r="H16" s="26">
        <v>24.9</v>
      </c>
      <c r="I16" s="26">
        <v>24.9</v>
      </c>
      <c r="J16" s="26">
        <v>21.5</v>
      </c>
      <c r="K16" s="26">
        <v>15.4</v>
      </c>
      <c r="L16" s="26">
        <v>7.2</v>
      </c>
      <c r="M16" s="26">
        <v>4.3</v>
      </c>
      <c r="N16" s="26">
        <v>13.9</v>
      </c>
    </row>
    <row r="17" spans="1:14" ht="11.25">
      <c r="A17" s="20" t="s">
        <v>17</v>
      </c>
      <c r="B17" s="26">
        <v>2.2</v>
      </c>
      <c r="C17" s="26">
        <v>3.1</v>
      </c>
      <c r="D17" s="26">
        <v>4.5</v>
      </c>
      <c r="E17" s="26">
        <v>7.3</v>
      </c>
      <c r="F17" s="26">
        <v>13</v>
      </c>
      <c r="G17" s="26">
        <v>17.7</v>
      </c>
      <c r="H17" s="26">
        <v>22.8</v>
      </c>
      <c r="I17" s="26">
        <v>21.7</v>
      </c>
      <c r="J17" s="26">
        <v>16.7</v>
      </c>
      <c r="K17" s="26">
        <v>11</v>
      </c>
      <c r="L17" s="26">
        <v>4.4</v>
      </c>
      <c r="M17" s="26">
        <v>2</v>
      </c>
      <c r="N17" s="26">
        <v>10.5</v>
      </c>
    </row>
    <row r="18" spans="1:14" ht="11.25">
      <c r="A18" s="20" t="s">
        <v>18</v>
      </c>
      <c r="B18" s="26">
        <v>3.9</v>
      </c>
      <c r="C18" s="26">
        <v>5.2</v>
      </c>
      <c r="D18" s="26">
        <v>6.3</v>
      </c>
      <c r="E18" s="26">
        <v>9</v>
      </c>
      <c r="F18" s="26">
        <v>13.3</v>
      </c>
      <c r="G18" s="26">
        <v>17.5</v>
      </c>
      <c r="H18" s="26">
        <v>22</v>
      </c>
      <c r="I18" s="26">
        <v>21.7</v>
      </c>
      <c r="J18" s="26">
        <v>18</v>
      </c>
      <c r="K18" s="26">
        <v>12.2</v>
      </c>
      <c r="L18" s="26">
        <v>5.9</v>
      </c>
      <c r="M18" s="26">
        <v>3.8</v>
      </c>
      <c r="N18" s="26">
        <v>11.6</v>
      </c>
    </row>
    <row r="19" spans="1:14" ht="11.25">
      <c r="A19" s="20" t="s">
        <v>19</v>
      </c>
      <c r="B19" s="26">
        <v>4.5</v>
      </c>
      <c r="C19" s="26">
        <v>6.6</v>
      </c>
      <c r="D19" s="26">
        <v>8.4</v>
      </c>
      <c r="E19" s="26">
        <v>11.5</v>
      </c>
      <c r="F19" s="26">
        <v>15.8</v>
      </c>
      <c r="G19" s="26">
        <v>19.6</v>
      </c>
      <c r="H19" s="26">
        <v>23.9</v>
      </c>
      <c r="I19" s="26">
        <v>24.1</v>
      </c>
      <c r="J19" s="26">
        <v>21</v>
      </c>
      <c r="K19" s="26">
        <v>14.7</v>
      </c>
      <c r="L19" s="26">
        <v>6.5</v>
      </c>
      <c r="M19" s="26">
        <v>4.2</v>
      </c>
      <c r="N19" s="26">
        <v>13.4</v>
      </c>
    </row>
    <row r="20" spans="1:14" ht="11.25">
      <c r="A20" s="20" t="s">
        <v>20</v>
      </c>
      <c r="B20" s="26">
        <v>3.5</v>
      </c>
      <c r="C20" s="26">
        <v>5.7</v>
      </c>
      <c r="D20" s="26">
        <v>8.3</v>
      </c>
      <c r="E20" s="26">
        <v>11.3</v>
      </c>
      <c r="F20" s="26">
        <v>16.4</v>
      </c>
      <c r="G20" s="26">
        <v>20.5</v>
      </c>
      <c r="H20" s="26">
        <v>24.8</v>
      </c>
      <c r="I20" s="26">
        <v>24.2</v>
      </c>
      <c r="J20" s="26">
        <v>20</v>
      </c>
      <c r="K20" s="26">
        <v>13.4</v>
      </c>
      <c r="L20" s="26">
        <v>6.3</v>
      </c>
      <c r="M20" s="26">
        <v>3.4</v>
      </c>
      <c r="N20" s="26">
        <v>13.2</v>
      </c>
    </row>
    <row r="21" spans="1:14" ht="11.25">
      <c r="A21" s="20" t="s">
        <v>21</v>
      </c>
      <c r="B21" s="26">
        <v>5.6</v>
      </c>
      <c r="C21" s="26">
        <v>7.3</v>
      </c>
      <c r="D21" s="26">
        <v>9.1</v>
      </c>
      <c r="E21" s="26">
        <v>11.2</v>
      </c>
      <c r="F21" s="26">
        <v>15.8</v>
      </c>
      <c r="G21" s="26">
        <v>19.7</v>
      </c>
      <c r="H21" s="26">
        <v>24.5</v>
      </c>
      <c r="I21" s="26">
        <v>24.7</v>
      </c>
      <c r="J21" s="26">
        <v>21.6</v>
      </c>
      <c r="K21" s="26">
        <v>15.4</v>
      </c>
      <c r="L21" s="26">
        <v>7.4</v>
      </c>
      <c r="M21" s="26">
        <v>5</v>
      </c>
      <c r="N21" s="26">
        <v>13.9</v>
      </c>
    </row>
    <row r="22" spans="1:14" ht="11.25">
      <c r="A22" s="20" t="s">
        <v>22</v>
      </c>
      <c r="B22" s="26">
        <v>4</v>
      </c>
      <c r="C22" s="26">
        <v>5</v>
      </c>
      <c r="D22" s="26">
        <v>6.2</v>
      </c>
      <c r="E22" s="26">
        <v>8.6</v>
      </c>
      <c r="F22" s="26">
        <v>12.5</v>
      </c>
      <c r="G22" s="26">
        <v>16.8</v>
      </c>
      <c r="H22" s="26">
        <v>21.5</v>
      </c>
      <c r="I22" s="26">
        <v>21.7</v>
      </c>
      <c r="J22" s="26">
        <v>18.5</v>
      </c>
      <c r="K22" s="26">
        <v>12.5</v>
      </c>
      <c r="L22" s="26">
        <v>5.5</v>
      </c>
      <c r="M22" s="26">
        <v>3.7</v>
      </c>
      <c r="N22" s="26">
        <v>11.4</v>
      </c>
    </row>
    <row r="23" spans="1:14" ht="11.25">
      <c r="A23" s="20" t="s">
        <v>23</v>
      </c>
      <c r="B23" s="26">
        <v>6.7</v>
      </c>
      <c r="C23" s="26">
        <v>8</v>
      </c>
      <c r="D23" s="26">
        <v>9.9</v>
      </c>
      <c r="E23" s="26">
        <v>12.1</v>
      </c>
      <c r="F23" s="26">
        <v>16.1</v>
      </c>
      <c r="G23" s="26">
        <v>20.2</v>
      </c>
      <c r="H23" s="26">
        <v>24.7</v>
      </c>
      <c r="I23" s="26">
        <v>25.2</v>
      </c>
      <c r="J23" s="26">
        <v>22.3</v>
      </c>
      <c r="K23" s="26">
        <v>16.1</v>
      </c>
      <c r="L23" s="26">
        <v>7.9</v>
      </c>
      <c r="M23" s="26">
        <v>6</v>
      </c>
      <c r="N23" s="26">
        <v>14.6</v>
      </c>
    </row>
    <row r="24" spans="1:14" ht="11.25">
      <c r="A24" s="20" t="s">
        <v>24</v>
      </c>
      <c r="B24" s="26">
        <v>7.1</v>
      </c>
      <c r="C24" s="26">
        <v>9</v>
      </c>
      <c r="D24" s="26">
        <v>11.6</v>
      </c>
      <c r="E24" s="26">
        <v>14.6</v>
      </c>
      <c r="F24" s="26">
        <v>19.1</v>
      </c>
      <c r="G24" s="26">
        <v>23.3</v>
      </c>
      <c r="H24" s="26">
        <v>27.9</v>
      </c>
      <c r="I24" s="26">
        <v>28.2</v>
      </c>
      <c r="J24" s="26">
        <v>25.1</v>
      </c>
      <c r="K24" s="26">
        <v>18.1</v>
      </c>
      <c r="L24" s="26">
        <v>9.1</v>
      </c>
      <c r="M24" s="26">
        <v>6.3</v>
      </c>
      <c r="N24" s="26">
        <v>16.6</v>
      </c>
    </row>
    <row r="25" spans="1:14" ht="11.25">
      <c r="A25" s="20" t="s">
        <v>25</v>
      </c>
      <c r="B25" s="26">
        <v>4.7</v>
      </c>
      <c r="C25" s="26">
        <v>7.1</v>
      </c>
      <c r="D25" s="26">
        <v>10.5</v>
      </c>
      <c r="E25" s="26">
        <v>14</v>
      </c>
      <c r="F25" s="26">
        <v>19.8</v>
      </c>
      <c r="G25" s="26">
        <v>24.2</v>
      </c>
      <c r="H25" s="26">
        <v>29.1</v>
      </c>
      <c r="I25" s="26">
        <v>29</v>
      </c>
      <c r="J25" s="26">
        <v>23.8</v>
      </c>
      <c r="K25" s="26">
        <v>15.8</v>
      </c>
      <c r="L25" s="26">
        <v>7.3</v>
      </c>
      <c r="M25" s="26">
        <v>3.9</v>
      </c>
      <c r="N25" s="26">
        <v>15.8</v>
      </c>
    </row>
    <row r="26" spans="1:14" ht="11.25">
      <c r="A26" s="20" t="s">
        <v>26</v>
      </c>
      <c r="B26" s="26">
        <v>4.9</v>
      </c>
      <c r="C26" s="26">
        <v>7.3</v>
      </c>
      <c r="D26" s="26">
        <v>10.5</v>
      </c>
      <c r="E26" s="26">
        <v>14.7</v>
      </c>
      <c r="F26" s="26">
        <v>18.6</v>
      </c>
      <c r="G26" s="26">
        <v>22.8</v>
      </c>
      <c r="H26" s="26">
        <v>26.9</v>
      </c>
      <c r="I26" s="26">
        <v>27.8</v>
      </c>
      <c r="J26" s="26">
        <v>23</v>
      </c>
      <c r="K26" s="26">
        <v>15.8</v>
      </c>
      <c r="L26" s="26">
        <v>8.1</v>
      </c>
      <c r="M26" s="26">
        <v>4.5</v>
      </c>
      <c r="N26" s="26">
        <v>15.4</v>
      </c>
    </row>
    <row r="27" spans="1:14" ht="11.25">
      <c r="A27" s="20" t="s">
        <v>27</v>
      </c>
      <c r="B27" s="26">
        <v>2.4</v>
      </c>
      <c r="C27" s="26">
        <v>3.8</v>
      </c>
      <c r="D27" s="26">
        <v>5.5</v>
      </c>
      <c r="E27" s="26">
        <v>9</v>
      </c>
      <c r="F27" s="26">
        <v>15</v>
      </c>
      <c r="G27" s="26">
        <v>19.8</v>
      </c>
      <c r="H27" s="26">
        <v>25.1</v>
      </c>
      <c r="I27" s="26">
        <v>24.8</v>
      </c>
      <c r="J27" s="26">
        <v>17.2</v>
      </c>
      <c r="K27" s="26">
        <v>11.2</v>
      </c>
      <c r="L27" s="26">
        <v>5.3</v>
      </c>
      <c r="M27" s="26">
        <v>2.5</v>
      </c>
      <c r="N27" s="26">
        <v>11.8</v>
      </c>
    </row>
    <row r="28" spans="1:14" ht="11.25">
      <c r="A28" s="20" t="s">
        <v>28</v>
      </c>
      <c r="B28" s="26">
        <v>4.1</v>
      </c>
      <c r="C28" s="26">
        <v>5.2</v>
      </c>
      <c r="D28" s="26">
        <v>6.9</v>
      </c>
      <c r="E28" s="26">
        <v>9.1</v>
      </c>
      <c r="F28" s="26">
        <v>14.1</v>
      </c>
      <c r="G28" s="26">
        <v>17.1</v>
      </c>
      <c r="H28" s="26">
        <v>20</v>
      </c>
      <c r="I28" s="26">
        <v>19.3</v>
      </c>
      <c r="J28" s="26">
        <v>16.3</v>
      </c>
      <c r="K28" s="26">
        <v>12.5</v>
      </c>
      <c r="L28" s="26">
        <v>6.5</v>
      </c>
      <c r="M28" s="26">
        <v>4</v>
      </c>
      <c r="N28" s="26">
        <v>11.3</v>
      </c>
    </row>
    <row r="29" spans="1:14" ht="11.25">
      <c r="A29" s="20" t="s">
        <v>29</v>
      </c>
      <c r="B29" s="26">
        <v>2.7</v>
      </c>
      <c r="C29" s="26">
        <v>2.1</v>
      </c>
      <c r="D29" s="26">
        <v>3.4</v>
      </c>
      <c r="E29" s="26">
        <v>5.9</v>
      </c>
      <c r="F29" s="26">
        <v>8.8</v>
      </c>
      <c r="G29" s="26">
        <v>13.8</v>
      </c>
      <c r="H29" s="26">
        <v>18.1</v>
      </c>
      <c r="I29" s="26">
        <v>18</v>
      </c>
      <c r="J29" s="26">
        <v>15.1</v>
      </c>
      <c r="K29" s="26">
        <v>9.4</v>
      </c>
      <c r="L29" s="26">
        <v>2</v>
      </c>
      <c r="M29" s="26">
        <v>1.2</v>
      </c>
      <c r="N29" s="26">
        <v>8.4</v>
      </c>
    </row>
    <row r="30" spans="1:14" ht="11.25">
      <c r="A30" s="20" t="s">
        <v>30</v>
      </c>
      <c r="B30" s="26">
        <v>5.1</v>
      </c>
      <c r="C30" s="26">
        <v>6.7</v>
      </c>
      <c r="D30" s="26">
        <v>8.2</v>
      </c>
      <c r="E30" s="26">
        <v>10.3</v>
      </c>
      <c r="F30" s="26">
        <v>15</v>
      </c>
      <c r="G30" s="26">
        <v>18.9</v>
      </c>
      <c r="H30" s="26">
        <v>22.3</v>
      </c>
      <c r="I30" s="26">
        <v>21.7</v>
      </c>
      <c r="J30" s="26">
        <v>19.3</v>
      </c>
      <c r="K30" s="26">
        <v>13.4</v>
      </c>
      <c r="L30" s="26">
        <v>6.1</v>
      </c>
      <c r="M30" s="26">
        <v>5.5</v>
      </c>
      <c r="N30" s="26">
        <v>12.7</v>
      </c>
    </row>
    <row r="31" spans="1:14" ht="11.25">
      <c r="A31" s="20" t="s">
        <v>31</v>
      </c>
      <c r="B31" s="26">
        <v>2.6</v>
      </c>
      <c r="C31" s="26">
        <v>3.4</v>
      </c>
      <c r="D31" s="26">
        <v>4.7</v>
      </c>
      <c r="E31" s="26">
        <v>5.8</v>
      </c>
      <c r="F31" s="26">
        <v>10.6</v>
      </c>
      <c r="G31" s="26">
        <v>15.7</v>
      </c>
      <c r="H31" s="26">
        <v>20.7</v>
      </c>
      <c r="I31" s="26">
        <v>19.2</v>
      </c>
      <c r="J31" s="26">
        <v>17.8</v>
      </c>
      <c r="K31" s="26">
        <v>11.8</v>
      </c>
      <c r="L31" s="26">
        <v>4.1</v>
      </c>
      <c r="M31" s="26">
        <v>2.5</v>
      </c>
      <c r="N31" s="26">
        <v>9.9</v>
      </c>
    </row>
    <row r="32" spans="1:14" ht="11.25">
      <c r="A32" s="20" t="s">
        <v>32</v>
      </c>
      <c r="B32" s="26">
        <v>4.3</v>
      </c>
      <c r="C32" s="26">
        <v>4.9</v>
      </c>
      <c r="D32" s="26">
        <v>7</v>
      </c>
      <c r="E32" s="26">
        <v>10.8</v>
      </c>
      <c r="F32" s="26">
        <v>16.3</v>
      </c>
      <c r="G32" s="26">
        <v>19.4</v>
      </c>
      <c r="H32" s="26">
        <v>24.4</v>
      </c>
      <c r="I32" s="26">
        <v>22.9</v>
      </c>
      <c r="J32" s="26">
        <v>18.3</v>
      </c>
      <c r="K32" s="26">
        <v>13.2</v>
      </c>
      <c r="L32" s="26">
        <v>6.3</v>
      </c>
      <c r="M32" s="26">
        <v>4.6</v>
      </c>
      <c r="N32" s="26">
        <v>12.7</v>
      </c>
    </row>
    <row r="33" spans="1:14" ht="11.25">
      <c r="A33" s="20" t="s">
        <v>33</v>
      </c>
      <c r="B33" s="26">
        <v>3.9</v>
      </c>
      <c r="C33" s="26">
        <v>5.2</v>
      </c>
      <c r="D33" s="26">
        <v>7.3</v>
      </c>
      <c r="E33" s="26">
        <v>12</v>
      </c>
      <c r="F33" s="26">
        <v>16.1</v>
      </c>
      <c r="G33" s="26">
        <v>19</v>
      </c>
      <c r="H33" s="26">
        <v>23.9</v>
      </c>
      <c r="I33" s="26">
        <v>24.7</v>
      </c>
      <c r="J33" s="26">
        <v>20</v>
      </c>
      <c r="K33" s="26">
        <v>13.2</v>
      </c>
      <c r="L33" s="26">
        <v>6.6</v>
      </c>
      <c r="M33" s="26">
        <v>3.8</v>
      </c>
      <c r="N33" s="26">
        <v>13</v>
      </c>
    </row>
    <row r="34" spans="1:14" ht="11.25">
      <c r="A34" s="20" t="s">
        <v>34</v>
      </c>
      <c r="B34" s="26">
        <v>1.2</v>
      </c>
      <c r="C34" s="26">
        <v>1.7</v>
      </c>
      <c r="D34" s="26">
        <v>3</v>
      </c>
      <c r="E34" s="26">
        <v>5.5</v>
      </c>
      <c r="F34" s="26">
        <v>11.3</v>
      </c>
      <c r="G34" s="26">
        <v>16.4</v>
      </c>
      <c r="H34" s="26">
        <v>20.5</v>
      </c>
      <c r="I34" s="26">
        <v>19.1</v>
      </c>
      <c r="J34" s="26">
        <v>14.4</v>
      </c>
      <c r="K34" s="26">
        <v>9.5</v>
      </c>
      <c r="L34" s="26">
        <v>4.1</v>
      </c>
      <c r="M34" s="26">
        <v>1.4</v>
      </c>
      <c r="N34" s="26">
        <v>9</v>
      </c>
    </row>
    <row r="35" spans="1:14" ht="11.25">
      <c r="A35" s="20" t="s">
        <v>35</v>
      </c>
      <c r="B35" s="26">
        <v>2.1</v>
      </c>
      <c r="C35" s="26">
        <v>2.9</v>
      </c>
      <c r="D35" s="26">
        <v>4.4</v>
      </c>
      <c r="E35" s="26">
        <v>6.9</v>
      </c>
      <c r="F35" s="26">
        <v>12.6</v>
      </c>
      <c r="G35" s="26">
        <v>17.2</v>
      </c>
      <c r="H35" s="26">
        <v>21.4</v>
      </c>
      <c r="I35" s="26">
        <v>20.2</v>
      </c>
      <c r="J35" s="26">
        <v>14.5</v>
      </c>
      <c r="K35" s="26">
        <v>9.6</v>
      </c>
      <c r="L35" s="26">
        <v>4.9</v>
      </c>
      <c r="M35" s="26">
        <v>2.4</v>
      </c>
      <c r="N35" s="26">
        <v>9.9</v>
      </c>
    </row>
    <row r="36" spans="1:14" ht="11.25">
      <c r="A36" s="20" t="s">
        <v>36</v>
      </c>
      <c r="B36" s="26">
        <v>1.9</v>
      </c>
      <c r="C36" s="26">
        <v>3.2</v>
      </c>
      <c r="D36" s="26">
        <v>5.6</v>
      </c>
      <c r="E36" s="26">
        <v>9.1</v>
      </c>
      <c r="F36" s="26">
        <v>15.5</v>
      </c>
      <c r="G36" s="26">
        <v>20.2</v>
      </c>
      <c r="H36" s="26">
        <v>25.6</v>
      </c>
      <c r="I36" s="26">
        <v>23.4</v>
      </c>
      <c r="J36" s="26">
        <v>17.9</v>
      </c>
      <c r="K36" s="26">
        <v>11.3</v>
      </c>
      <c r="L36" s="26">
        <v>4.9</v>
      </c>
      <c r="M36" s="26">
        <v>2.3</v>
      </c>
      <c r="N36" s="26">
        <v>11.7</v>
      </c>
    </row>
    <row r="38" spans="1:14" ht="11.25">
      <c r="A38" s="20" t="s">
        <v>37</v>
      </c>
      <c r="B38" s="19">
        <v>7.8</v>
      </c>
      <c r="C38" s="19">
        <v>10.2</v>
      </c>
      <c r="D38" s="19">
        <v>11.6</v>
      </c>
      <c r="E38" s="19">
        <v>13.7</v>
      </c>
      <c r="F38" s="19">
        <v>18.5</v>
      </c>
      <c r="G38" s="19">
        <v>22.6</v>
      </c>
      <c r="H38" s="19">
        <v>27.6</v>
      </c>
      <c r="I38" s="19">
        <v>26.7</v>
      </c>
      <c r="J38" s="19">
        <v>23.9</v>
      </c>
      <c r="K38" s="19">
        <v>16.4</v>
      </c>
      <c r="L38" s="19">
        <v>8.1</v>
      </c>
      <c r="M38" s="19">
        <v>6.1</v>
      </c>
      <c r="N38" s="19">
        <v>16.1</v>
      </c>
    </row>
  </sheetData>
  <printOptions/>
  <pageMargins left="0.75" right="0.75" top="1.41" bottom="1" header="0.5" footer="0.5"/>
  <pageSetup horizontalDpi="360" verticalDpi="3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O2" sqref="O2"/>
    </sheetView>
  </sheetViews>
  <sheetFormatPr defaultColWidth="9.140625" defaultRowHeight="12.75"/>
  <cols>
    <col min="1" max="1" width="9.140625" style="4" customWidth="1"/>
    <col min="2" max="14" width="8.28125" style="1" customWidth="1"/>
    <col min="15" max="16384" width="9.140625" style="1" customWidth="1"/>
  </cols>
  <sheetData>
    <row r="1" s="7" customFormat="1" ht="12.75">
      <c r="A1" s="6" t="s">
        <v>47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39</v>
      </c>
    </row>
    <row r="4" spans="1:14" ht="11.25">
      <c r="A4" s="4" t="s">
        <v>4</v>
      </c>
      <c r="B4" s="12">
        <f>('canopy corr tmax'!B4)*10</f>
        <v>60.51454638433347</v>
      </c>
      <c r="C4" s="12">
        <f>('canopy corr tmax'!C4)*10</f>
        <v>86.4854564613225</v>
      </c>
      <c r="D4" s="12">
        <f>('canopy corr tmax'!D4)*10</f>
        <v>122.71571301883434</v>
      </c>
      <c r="E4" s="12">
        <f>('canopy corr tmax'!E4)*10</f>
        <v>161.448958422272</v>
      </c>
      <c r="F4" s="12">
        <f>('canopy corr tmax'!F4)*10</f>
        <v>200.14501882668475</v>
      </c>
      <c r="G4" s="12">
        <f>('canopy corr tmax'!G4)*10</f>
        <v>240.63450553541105</v>
      </c>
      <c r="H4" s="12">
        <f>('canopy corr tmax'!H4)*10</f>
        <v>285.97900720378425</v>
      </c>
      <c r="I4" s="12">
        <f>('canopy corr tmax'!I4)*10</f>
        <v>288.30109313294065</v>
      </c>
      <c r="J4" s="12">
        <f>('canopy corr tmax'!J4)*10</f>
        <v>255.79854502255913</v>
      </c>
      <c r="K4" s="12">
        <f>('canopy corr tmax'!K4)*10</f>
        <v>176.37731538209508</v>
      </c>
      <c r="L4" s="12">
        <f>('canopy corr tmax'!L4)*10</f>
        <v>87.09210105783188</v>
      </c>
      <c r="M4" s="12">
        <f>('canopy corr tmax'!M4)*10</f>
        <v>52.88818418730138</v>
      </c>
      <c r="N4" s="13">
        <f>AVERAGE(B4:M4)</f>
        <v>168.1983703862809</v>
      </c>
    </row>
    <row r="5" spans="1:14" ht="11.25">
      <c r="A5" s="4" t="s">
        <v>5</v>
      </c>
      <c r="B5" s="12">
        <f>('canopy corr tmax'!B5)*10</f>
        <v>66.12954655660367</v>
      </c>
      <c r="C5" s="12">
        <f>('canopy corr tmax'!C5)*10</f>
        <v>87.78514516813644</v>
      </c>
      <c r="D5" s="12">
        <f>('canopy corr tmax'!D5)*10</f>
        <v>117.67415868449136</v>
      </c>
      <c r="E5" s="12">
        <f>('canopy corr tmax'!E5)*10</f>
        <v>166.5402505552239</v>
      </c>
      <c r="F5" s="12">
        <f>('canopy corr tmax'!F5)*10</f>
        <v>212.94125565588175</v>
      </c>
      <c r="G5" s="12">
        <f>('canopy corr tmax'!G5)*10</f>
        <v>261.9237039019887</v>
      </c>
      <c r="H5" s="12">
        <f>('canopy corr tmax'!H5)*10</f>
        <v>309.7950584129563</v>
      </c>
      <c r="I5" s="12">
        <f>('canopy corr tmax'!I5)*10</f>
        <v>301.01006934430706</v>
      </c>
      <c r="J5" s="12">
        <f>('canopy corr tmax'!J5)*10</f>
        <v>236.29796614540288</v>
      </c>
      <c r="K5" s="12">
        <f>('canopy corr tmax'!K5)*10</f>
        <v>164.03364171313245</v>
      </c>
      <c r="L5" s="12">
        <f>('canopy corr tmax'!L5)*10</f>
        <v>89.15291307031353</v>
      </c>
      <c r="M5" s="12">
        <f>('canopy corr tmax'!M5)*10</f>
        <v>64.89469305759484</v>
      </c>
      <c r="N5" s="13">
        <f aca="true" t="shared" si="0" ref="N5:N36">AVERAGE(B5:M5)</f>
        <v>173.18153352216942</v>
      </c>
    </row>
    <row r="6" spans="1:14" ht="11.25">
      <c r="A6" s="4" t="s">
        <v>6</v>
      </c>
      <c r="B6" s="12">
        <f>('canopy corr tmax'!B6)*10</f>
        <v>85.55590438307706</v>
      </c>
      <c r="C6" s="12">
        <f>('canopy corr tmax'!C6)*10</f>
        <v>98.91566491280564</v>
      </c>
      <c r="D6" s="12">
        <f>('canopy corr tmax'!D6)*10</f>
        <v>118.61569449923866</v>
      </c>
      <c r="E6" s="12">
        <f>('canopy corr tmax'!E6)*10</f>
        <v>149.00083791813148</v>
      </c>
      <c r="F6" s="12">
        <f>('canopy corr tmax'!F6)*10</f>
        <v>181.05988641691124</v>
      </c>
      <c r="G6" s="12">
        <f>('canopy corr tmax'!G6)*10</f>
        <v>226.37213004186893</v>
      </c>
      <c r="H6" s="12">
        <f>('canopy corr tmax'!H6)*10</f>
        <v>266.33017670427716</v>
      </c>
      <c r="I6" s="12">
        <f>('canopy corr tmax'!I6)*10</f>
        <v>276.4465372806282</v>
      </c>
      <c r="J6" s="12">
        <f>('canopy corr tmax'!J6)*10</f>
        <v>236.8130950540285</v>
      </c>
      <c r="K6" s="12">
        <f>('canopy corr tmax'!K6)*10</f>
        <v>182.3155047539845</v>
      </c>
      <c r="L6" s="12">
        <f>('canopy corr tmax'!L6)*10</f>
        <v>92.01493559502602</v>
      </c>
      <c r="M6" s="12">
        <f>('canopy corr tmax'!M6)*10</f>
        <v>79.31866515799892</v>
      </c>
      <c r="N6" s="13">
        <f t="shared" si="0"/>
        <v>166.06325272649804</v>
      </c>
    </row>
    <row r="7" spans="1:14" ht="11.25">
      <c r="A7" s="4" t="s">
        <v>7</v>
      </c>
      <c r="B7" s="12">
        <f>('canopy corr tmax'!B7)*10</f>
        <v>57.00279849369661</v>
      </c>
      <c r="C7" s="12">
        <f>('canopy corr tmax'!C7)*10</f>
        <v>65.97450519309818</v>
      </c>
      <c r="D7" s="12">
        <f>('canopy corr tmax'!D7)*10</f>
        <v>79.54188409630297</v>
      </c>
      <c r="E7" s="12">
        <f>('canopy corr tmax'!E7)*10</f>
        <v>106.59758344374397</v>
      </c>
      <c r="F7" s="12">
        <f>('canopy corr tmax'!F7)*10</f>
        <v>139.92267069599006</v>
      </c>
      <c r="G7" s="12">
        <f>('canopy corr tmax'!G7)*10</f>
        <v>190.2840215700882</v>
      </c>
      <c r="H7" s="12">
        <f>('canopy corr tmax'!H7)*10</f>
        <v>239.19963312321786</v>
      </c>
      <c r="I7" s="12">
        <f>('canopy corr tmax'!I7)*10</f>
        <v>244.64647877320903</v>
      </c>
      <c r="J7" s="12">
        <f>('canopy corr tmax'!J7)*10</f>
        <v>211.5031787216795</v>
      </c>
      <c r="K7" s="12">
        <f>('canopy corr tmax'!K7)*10</f>
        <v>146.08476553932834</v>
      </c>
      <c r="L7" s="12">
        <f>('canopy corr tmax'!L7)*10</f>
        <v>64.83253465034981</v>
      </c>
      <c r="M7" s="12">
        <f>('canopy corr tmax'!M7)*10</f>
        <v>56.66566167565078</v>
      </c>
      <c r="N7" s="13">
        <f t="shared" si="0"/>
        <v>133.52130966469628</v>
      </c>
    </row>
    <row r="8" spans="1:14" ht="11.25">
      <c r="A8" s="4" t="s">
        <v>8</v>
      </c>
      <c r="B8" s="12">
        <f>('canopy corr tmax'!B8)*10</f>
        <v>53.04830224844822</v>
      </c>
      <c r="C8" s="12">
        <f>('canopy corr tmax'!C8)*10</f>
        <v>67.04595558672206</v>
      </c>
      <c r="D8" s="12">
        <f>('canopy corr tmax'!D8)*10</f>
        <v>73.13605639947765</v>
      </c>
      <c r="E8" s="12">
        <f>('canopy corr tmax'!E8)*10</f>
        <v>106.42711131246227</v>
      </c>
      <c r="F8" s="12">
        <f>('canopy corr tmax'!F8)*10</f>
        <v>126.72122922262531</v>
      </c>
      <c r="G8" s="12">
        <f>('canopy corr tmax'!G8)*10</f>
        <v>183.66171706584169</v>
      </c>
      <c r="H8" s="12">
        <f>('canopy corr tmax'!H8)*10</f>
        <v>221.25046379986972</v>
      </c>
      <c r="I8" s="12">
        <f>('canopy corr tmax'!I8)*10</f>
        <v>229.24770381849345</v>
      </c>
      <c r="J8" s="12">
        <f>('canopy corr tmax'!J8)*10</f>
        <v>194.21151646904258</v>
      </c>
      <c r="K8" s="12">
        <f>('canopy corr tmax'!K8)*10</f>
        <v>133.66517710757296</v>
      </c>
      <c r="L8" s="12">
        <f>('canopy corr tmax'!L8)*10</f>
        <v>60.63570863264927</v>
      </c>
      <c r="M8" s="12">
        <f>('canopy corr tmax'!M8)*10</f>
        <v>53.828544466995815</v>
      </c>
      <c r="N8" s="13">
        <f t="shared" si="0"/>
        <v>125.23995717751676</v>
      </c>
    </row>
    <row r="9" spans="1:14" ht="11.25">
      <c r="A9" s="4" t="s">
        <v>9</v>
      </c>
      <c r="B9" s="12">
        <f>('canopy corr tmax'!B9)*10</f>
        <v>63.608093890447876</v>
      </c>
      <c r="C9" s="12">
        <f>('canopy corr tmax'!C9)*10</f>
        <v>82.27973180552954</v>
      </c>
      <c r="D9" s="12">
        <f>('canopy corr tmax'!D9)*10</f>
        <v>104.51034914867711</v>
      </c>
      <c r="E9" s="12">
        <f>('canopy corr tmax'!E9)*10</f>
        <v>133.6396058118007</v>
      </c>
      <c r="F9" s="12">
        <f>('canopy corr tmax'!F9)*10</f>
        <v>172.33393767694338</v>
      </c>
      <c r="G9" s="12">
        <f>('canopy corr tmax'!G9)*10</f>
        <v>216.27826781003904</v>
      </c>
      <c r="H9" s="12">
        <f>('canopy corr tmax'!H9)*10</f>
        <v>264.84452556165377</v>
      </c>
      <c r="I9" s="12">
        <f>('canopy corr tmax'!I9)*10</f>
        <v>263.1071154530036</v>
      </c>
      <c r="J9" s="12">
        <f>('canopy corr tmax'!J9)*10</f>
        <v>229.59014805476957</v>
      </c>
      <c r="K9" s="12">
        <f>('canopy corr tmax'!K9)*10</f>
        <v>164.239712438987</v>
      </c>
      <c r="L9" s="12">
        <f>('canopy corr tmax'!L9)*10</f>
        <v>84.70798769054824</v>
      </c>
      <c r="M9" s="12">
        <f>('canopy corr tmax'!M9)*10</f>
        <v>63.845696416234574</v>
      </c>
      <c r="N9" s="13">
        <f t="shared" si="0"/>
        <v>153.58209764655288</v>
      </c>
    </row>
    <row r="10" spans="1:14" ht="11.25">
      <c r="A10" s="4" t="s">
        <v>10</v>
      </c>
      <c r="B10" s="12">
        <f>('canopy corr tmax'!B10)*10</f>
        <v>95.11613034527828</v>
      </c>
      <c r="C10" s="12">
        <f>('canopy corr tmax'!C10)*10</f>
        <v>122.237096301886</v>
      </c>
      <c r="D10" s="12">
        <f>('canopy corr tmax'!D10)*10</f>
        <v>145.45843165181014</v>
      </c>
      <c r="E10" s="12">
        <f>('canopy corr tmax'!E10)*10</f>
        <v>179.48584890847872</v>
      </c>
      <c r="F10" s="12">
        <f>('canopy corr tmax'!F10)*10</f>
        <v>213.15167331332756</v>
      </c>
      <c r="G10" s="12">
        <f>('canopy corr tmax'!G10)*10</f>
        <v>253.61118500278067</v>
      </c>
      <c r="H10" s="12">
        <f>('canopy corr tmax'!H10)*10</f>
        <v>294.435108288514</v>
      </c>
      <c r="I10" s="12">
        <f>('canopy corr tmax'!I10)*10</f>
        <v>304.2265998307764</v>
      </c>
      <c r="J10" s="12">
        <f>('canopy corr tmax'!J10)*10</f>
        <v>281.93959098309756</v>
      </c>
      <c r="K10" s="12">
        <f>('canopy corr tmax'!K10)*10</f>
        <v>210.00473746822536</v>
      </c>
      <c r="L10" s="12">
        <f>('canopy corr tmax'!L10)*10</f>
        <v>108.4020198886924</v>
      </c>
      <c r="M10" s="12">
        <f>('canopy corr tmax'!M10)*10</f>
        <v>90.42197943728716</v>
      </c>
      <c r="N10" s="13">
        <f t="shared" si="0"/>
        <v>191.54086678501287</v>
      </c>
    </row>
    <row r="11" spans="1:14" ht="11.25">
      <c r="A11" s="4" t="s">
        <v>11</v>
      </c>
      <c r="B11" s="12">
        <f>('canopy corr tmax'!B11)*10</f>
        <v>77.45513636325751</v>
      </c>
      <c r="C11" s="12">
        <f>('canopy corr tmax'!C11)*10</f>
        <v>102.70684600994502</v>
      </c>
      <c r="D11" s="12">
        <f>('canopy corr tmax'!D11)*10</f>
        <v>135.9013379817311</v>
      </c>
      <c r="E11" s="12">
        <f>('canopy corr tmax'!E11)*10</f>
        <v>173.0066077798068</v>
      </c>
      <c r="F11" s="12">
        <f>('canopy corr tmax'!F11)*10</f>
        <v>210.11164720587928</v>
      </c>
      <c r="G11" s="12">
        <f>('canopy corr tmax'!G11)*10</f>
        <v>253.84714526961957</v>
      </c>
      <c r="H11" s="12">
        <f>('canopy corr tmax'!H11)*10</f>
        <v>300.063527304953</v>
      </c>
      <c r="I11" s="12">
        <f>('canopy corr tmax'!I11)*10</f>
        <v>302.7556600594379</v>
      </c>
      <c r="J11" s="12">
        <f>('canopy corr tmax'!J11)*10</f>
        <v>266.2784856714921</v>
      </c>
      <c r="K11" s="12">
        <f>('canopy corr tmax'!K11)*10</f>
        <v>187.7430580073262</v>
      </c>
      <c r="L11" s="12">
        <f>('canopy corr tmax'!L11)*10</f>
        <v>99.17179188390094</v>
      </c>
      <c r="M11" s="12">
        <f>('canopy corr tmax'!M11)*10</f>
        <v>76.40145013806602</v>
      </c>
      <c r="N11" s="13">
        <f t="shared" si="0"/>
        <v>182.12022447295132</v>
      </c>
    </row>
    <row r="12" spans="1:14" ht="11.25">
      <c r="A12" s="4" t="s">
        <v>12</v>
      </c>
      <c r="B12" s="12">
        <f>('canopy corr tmax'!B12)*10</f>
        <v>69.60656576148222</v>
      </c>
      <c r="C12" s="12">
        <f>('canopy corr tmax'!C12)*10</f>
        <v>92.09363403104895</v>
      </c>
      <c r="D12" s="12">
        <f>('canopy corr tmax'!D12)*10</f>
        <v>102.57722919030117</v>
      </c>
      <c r="E12" s="12">
        <f>('canopy corr tmax'!E12)*10</f>
        <v>137.65013332210916</v>
      </c>
      <c r="F12" s="12">
        <f>('canopy corr tmax'!F12)*10</f>
        <v>184.5894097319136</v>
      </c>
      <c r="G12" s="12">
        <f>('canopy corr tmax'!G12)*10</f>
        <v>233.17160997497595</v>
      </c>
      <c r="H12" s="12">
        <f>('canopy corr tmax'!H12)*10</f>
        <v>277.82548002736183</v>
      </c>
      <c r="I12" s="12">
        <f>('canopy corr tmax'!I12)*10</f>
        <v>283.5435793794942</v>
      </c>
      <c r="J12" s="12">
        <f>('canopy corr tmax'!J12)*10</f>
        <v>243.44101374967687</v>
      </c>
      <c r="K12" s="12">
        <f>('canopy corr tmax'!K12)*10</f>
        <v>169.23293299365469</v>
      </c>
      <c r="L12" s="12">
        <f>('canopy corr tmax'!L12)*10</f>
        <v>86.15127882893944</v>
      </c>
      <c r="M12" s="12">
        <f>('canopy corr tmax'!M12)*10</f>
        <v>71.19865976252846</v>
      </c>
      <c r="N12" s="13">
        <f t="shared" si="0"/>
        <v>162.5901272294572</v>
      </c>
    </row>
    <row r="13" spans="1:14" ht="11.25">
      <c r="A13" s="4" t="s">
        <v>13</v>
      </c>
      <c r="B13" s="12">
        <f>('canopy corr tmax'!B13)*10</f>
        <v>56.78200982483099</v>
      </c>
      <c r="C13" s="12">
        <f>('canopy corr tmax'!C13)*10</f>
        <v>66.1660915290023</v>
      </c>
      <c r="D13" s="12">
        <f>('canopy corr tmax'!D13)*10</f>
        <v>78.0657113936064</v>
      </c>
      <c r="E13" s="12">
        <f>('canopy corr tmax'!E13)*10</f>
        <v>106.26176807642047</v>
      </c>
      <c r="F13" s="12">
        <f>('canopy corr tmax'!F13)*10</f>
        <v>136.51809714111064</v>
      </c>
      <c r="G13" s="12">
        <f>('canopy corr tmax'!G13)*10</f>
        <v>189.82422567550387</v>
      </c>
      <c r="H13" s="12">
        <f>('canopy corr tmax'!H13)*10</f>
        <v>235.3935400520916</v>
      </c>
      <c r="I13" s="12">
        <f>('canopy corr tmax'!I13)*10</f>
        <v>240.70790221721234</v>
      </c>
      <c r="J13" s="12">
        <f>('canopy corr tmax'!J13)*10</f>
        <v>206.51683067410482</v>
      </c>
      <c r="K13" s="12">
        <f>('canopy corr tmax'!K13)*10</f>
        <v>142.11554898076682</v>
      </c>
      <c r="L13" s="12">
        <f>('canopy corr tmax'!L13)*10</f>
        <v>64.50227400422898</v>
      </c>
      <c r="M13" s="12">
        <f>('canopy corr tmax'!M13)*10</f>
        <v>56.215990311847975</v>
      </c>
      <c r="N13" s="13">
        <f t="shared" si="0"/>
        <v>131.5891658233939</v>
      </c>
    </row>
    <row r="14" spans="1:14" ht="11.25">
      <c r="A14" s="4" t="s">
        <v>14</v>
      </c>
      <c r="B14" s="12">
        <f>('canopy corr tmax'!B14)*10</f>
        <v>67.3554191953973</v>
      </c>
      <c r="C14" s="12">
        <f>('canopy corr tmax'!C14)*10</f>
        <v>90.29515382088248</v>
      </c>
      <c r="D14" s="12">
        <f>('canopy corr tmax'!D14)*10</f>
        <v>106.89414524356684</v>
      </c>
      <c r="E14" s="12">
        <f>('canopy corr tmax'!E14)*10</f>
        <v>139.01072592105004</v>
      </c>
      <c r="F14" s="12">
        <f>('canopy corr tmax'!F14)*10</f>
        <v>172.20848415867326</v>
      </c>
      <c r="G14" s="12">
        <f>('canopy corr tmax'!G14)*10</f>
        <v>218.6451615644735</v>
      </c>
      <c r="H14" s="12">
        <f>('canopy corr tmax'!H14)*10</f>
        <v>261.39529594175497</v>
      </c>
      <c r="I14" s="12">
        <f>('canopy corr tmax'!I14)*10</f>
        <v>262.1039266051143</v>
      </c>
      <c r="J14" s="12">
        <f>('canopy corr tmax'!J14)*10</f>
        <v>228.35444218797113</v>
      </c>
      <c r="K14" s="12">
        <f>('canopy corr tmax'!K14)*10</f>
        <v>169.24968083114604</v>
      </c>
      <c r="L14" s="12">
        <f>('canopy corr tmax'!L14)*10</f>
        <v>85.8691956907088</v>
      </c>
      <c r="M14" s="12">
        <f>('canopy corr tmax'!M14)*10</f>
        <v>67.89806721539358</v>
      </c>
      <c r="N14" s="13">
        <f t="shared" si="0"/>
        <v>155.77330819801105</v>
      </c>
    </row>
    <row r="15" spans="1:14" ht="11.25">
      <c r="A15" s="4" t="s">
        <v>15</v>
      </c>
      <c r="B15" s="12">
        <f>('canopy corr tmax'!B15)*10</f>
        <v>75.88847944667651</v>
      </c>
      <c r="C15" s="12">
        <f>('canopy corr tmax'!C15)*10</f>
        <v>102.37798814050163</v>
      </c>
      <c r="D15" s="12">
        <f>('canopy corr tmax'!D15)*10</f>
        <v>127.6538086003846</v>
      </c>
      <c r="E15" s="12">
        <f>('canopy corr tmax'!E15)*10</f>
        <v>163.9970226604835</v>
      </c>
      <c r="F15" s="12">
        <f>('canopy corr tmax'!F15)*10</f>
        <v>201.42168290875745</v>
      </c>
      <c r="G15" s="12">
        <f>('canopy corr tmax'!G15)*10</f>
        <v>245.76274089309942</v>
      </c>
      <c r="H15" s="12">
        <f>('canopy corr tmax'!H15)*10</f>
        <v>288.9420264623549</v>
      </c>
      <c r="I15" s="12">
        <f>('canopy corr tmax'!I15)*10</f>
        <v>290.3580037001955</v>
      </c>
      <c r="J15" s="12">
        <f>('canopy corr tmax'!J15)*10</f>
        <v>251.12204394508726</v>
      </c>
      <c r="K15" s="12">
        <f>('canopy corr tmax'!K15)*10</f>
        <v>181.05384456068782</v>
      </c>
      <c r="L15" s="12">
        <f>('canopy corr tmax'!L15)*10</f>
        <v>94.90919198374226</v>
      </c>
      <c r="M15" s="12">
        <f>('canopy corr tmax'!M15)*10</f>
        <v>76.20304032728751</v>
      </c>
      <c r="N15" s="13">
        <f t="shared" si="0"/>
        <v>174.97415613577152</v>
      </c>
    </row>
    <row r="16" spans="1:14" ht="11.25">
      <c r="A16" s="4" t="s">
        <v>16</v>
      </c>
      <c r="B16" s="12">
        <f>('canopy corr tmax'!B16)*10</f>
        <v>86.02001624074003</v>
      </c>
      <c r="C16" s="12">
        <f>('canopy corr tmax'!C16)*10</f>
        <v>110.52912682884246</v>
      </c>
      <c r="D16" s="12">
        <f>('canopy corr tmax'!D16)*10</f>
        <v>132.64252097648054</v>
      </c>
      <c r="E16" s="12">
        <f>('canopy corr tmax'!E16)*10</f>
        <v>167.87413073761837</v>
      </c>
      <c r="F16" s="12">
        <f>('canopy corr tmax'!F16)*10</f>
        <v>204.64008701893357</v>
      </c>
      <c r="G16" s="12">
        <f>('canopy corr tmax'!G16)*10</f>
        <v>249.45122437062523</v>
      </c>
      <c r="H16" s="12">
        <f>('canopy corr tmax'!H16)*10</f>
        <v>296.51568450582516</v>
      </c>
      <c r="I16" s="12">
        <f>('canopy corr tmax'!I16)*10</f>
        <v>298.91348391774113</v>
      </c>
      <c r="J16" s="12">
        <f>('canopy corr tmax'!J16)*10</f>
        <v>264.74844947791496</v>
      </c>
      <c r="K16" s="12">
        <f>('canopy corr tmax'!K16)*10</f>
        <v>197.02116685130417</v>
      </c>
      <c r="L16" s="12">
        <f>('canopy corr tmax'!L16)*10</f>
        <v>102.3106515423681</v>
      </c>
      <c r="M16" s="12">
        <f>('canopy corr tmax'!M16)*10</f>
        <v>82.65382007131547</v>
      </c>
      <c r="N16" s="13">
        <f t="shared" si="0"/>
        <v>182.77669687830908</v>
      </c>
    </row>
    <row r="17" spans="1:14" ht="11.25">
      <c r="A17" s="4" t="s">
        <v>17</v>
      </c>
      <c r="B17" s="12">
        <f>('canopy corr tmax'!B17)*10</f>
        <v>58.08220966208248</v>
      </c>
      <c r="C17" s="12">
        <f>('canopy corr tmax'!C17)*10</f>
        <v>71.16728471202512</v>
      </c>
      <c r="D17" s="12">
        <f>('canopy corr tmax'!D17)*10</f>
        <v>87.20521034827098</v>
      </c>
      <c r="E17" s="12">
        <f>('canopy corr tmax'!E17)*10</f>
        <v>119.41148385705586</v>
      </c>
      <c r="F17" s="12">
        <f>('canopy corr tmax'!F17)*10</f>
        <v>169.0021582011461</v>
      </c>
      <c r="G17" s="12">
        <f>('canopy corr tmax'!G17)*10</f>
        <v>220.96051379728374</v>
      </c>
      <c r="H17" s="12">
        <f>('canopy corr tmax'!H17)*10</f>
        <v>270.1881531901749</v>
      </c>
      <c r="I17" s="12">
        <f>('canopy corr tmax'!I17)*10</f>
        <v>262.78732852556357</v>
      </c>
      <c r="J17" s="12">
        <f>('canopy corr tmax'!J17)*10</f>
        <v>214.69007345412976</v>
      </c>
      <c r="K17" s="12">
        <f>('canopy corr tmax'!K17)*10</f>
        <v>152.02747351210974</v>
      </c>
      <c r="L17" s="12">
        <f>('canopy corr tmax'!L17)*10</f>
        <v>72.67071444417726</v>
      </c>
      <c r="M17" s="12">
        <f>('canopy corr tmax'!M17)*10</f>
        <v>57.67603986911817</v>
      </c>
      <c r="N17" s="13">
        <f t="shared" si="0"/>
        <v>146.32238696442812</v>
      </c>
    </row>
    <row r="18" spans="1:14" ht="11.25">
      <c r="A18" s="4" t="s">
        <v>18</v>
      </c>
      <c r="B18" s="12">
        <f>('canopy corr tmax'!B18)*10</f>
        <v>77.14124882236588</v>
      </c>
      <c r="C18" s="12">
        <f>('canopy corr tmax'!C18)*10</f>
        <v>93.99955513317732</v>
      </c>
      <c r="D18" s="12">
        <f>('canopy corr tmax'!D18)*10</f>
        <v>107.50208973960272</v>
      </c>
      <c r="E18" s="12">
        <f>('canopy corr tmax'!E18)*10</f>
        <v>139.82238048680256</v>
      </c>
      <c r="F18" s="12">
        <f>('canopy corr tmax'!F18)*10</f>
        <v>174.9462427571932</v>
      </c>
      <c r="G18" s="12">
        <f>('canopy corr tmax'!G18)*10</f>
        <v>222.79259524976487</v>
      </c>
      <c r="H18" s="12">
        <f>('canopy corr tmax'!H18)*10</f>
        <v>265.9168744651897</v>
      </c>
      <c r="I18" s="12">
        <f>('canopy corr tmax'!I18)*10</f>
        <v>267.05482306416104</v>
      </c>
      <c r="J18" s="12">
        <f>('canopy corr tmax'!J18)*10</f>
        <v>231.89885666332444</v>
      </c>
      <c r="K18" s="12">
        <f>('canopy corr tmax'!K18)*10</f>
        <v>165.85146652778448</v>
      </c>
      <c r="L18" s="12">
        <f>('canopy corr tmax'!L18)*10</f>
        <v>88.95644345970481</v>
      </c>
      <c r="M18" s="12">
        <f>('canopy corr tmax'!M18)*10</f>
        <v>78.13877520016193</v>
      </c>
      <c r="N18" s="13">
        <f t="shared" si="0"/>
        <v>159.5017792974361</v>
      </c>
    </row>
    <row r="19" spans="1:14" ht="11.25">
      <c r="A19" s="4" t="s">
        <v>19</v>
      </c>
      <c r="B19" s="12">
        <f>('canopy corr tmax'!B19)*10</f>
        <v>80.26726590900824</v>
      </c>
      <c r="C19" s="12">
        <f>('canopy corr tmax'!C19)*10</f>
        <v>106.9225772324424</v>
      </c>
      <c r="D19" s="12">
        <f>('canopy corr tmax'!D19)*10</f>
        <v>125.62421013411985</v>
      </c>
      <c r="E19" s="12">
        <f>('canopy corr tmax'!E19)*10</f>
        <v>161.20359257100296</v>
      </c>
      <c r="F19" s="12">
        <f>('canopy corr tmax'!F19)*10</f>
        <v>199.26670675647725</v>
      </c>
      <c r="G19" s="12">
        <f>('canopy corr tmax'!G19)*10</f>
        <v>243.22796227545217</v>
      </c>
      <c r="H19" s="12">
        <f>('canopy corr tmax'!H19)*10</f>
        <v>284.80336186500494</v>
      </c>
      <c r="I19" s="12">
        <f>('canopy corr tmax'!I19)*10</f>
        <v>289.1086339058494</v>
      </c>
      <c r="J19" s="12">
        <f>('canopy corr tmax'!J19)*10</f>
        <v>256.4204758276633</v>
      </c>
      <c r="K19" s="12">
        <f>('canopy corr tmax'!K19)*10</f>
        <v>187.22356521399098</v>
      </c>
      <c r="L19" s="12">
        <f>('canopy corr tmax'!L19)*10</f>
        <v>92.8486809434405</v>
      </c>
      <c r="M19" s="12">
        <f>('canopy corr tmax'!M19)*10</f>
        <v>78.59969829560475</v>
      </c>
      <c r="N19" s="13">
        <f t="shared" si="0"/>
        <v>175.45972757750474</v>
      </c>
    </row>
    <row r="20" spans="1:14" ht="11.25">
      <c r="A20" s="4" t="s">
        <v>20</v>
      </c>
      <c r="B20" s="12">
        <f>('canopy corr tmax'!B20)*10</f>
        <v>72.06646111610716</v>
      </c>
      <c r="C20" s="12">
        <f>('canopy corr tmax'!C20)*10</f>
        <v>99.20069513997223</v>
      </c>
      <c r="D20" s="12">
        <f>('canopy corr tmax'!D20)*10</f>
        <v>126.39930758318903</v>
      </c>
      <c r="E20" s="12">
        <f>('canopy corr tmax'!E20)*10</f>
        <v>160.33795122388725</v>
      </c>
      <c r="F20" s="12">
        <f>('canopy corr tmax'!F20)*10</f>
        <v>204.22733942569934</v>
      </c>
      <c r="G20" s="12">
        <f>('canopy corr tmax'!G20)*10</f>
        <v>250.79817913936364</v>
      </c>
      <c r="H20" s="12">
        <f>('canopy corr tmax'!H20)*10</f>
        <v>292.02225101719375</v>
      </c>
      <c r="I20" s="12">
        <f>('canopy corr tmax'!I20)*10</f>
        <v>289.58439912206495</v>
      </c>
      <c r="J20" s="12">
        <f>('canopy corr tmax'!J20)*10</f>
        <v>248.97910839087925</v>
      </c>
      <c r="K20" s="12">
        <f>('canopy corr tmax'!K20)*10</f>
        <v>177.51582460289742</v>
      </c>
      <c r="L20" s="12">
        <f>('canopy corr tmax'!L20)*10</f>
        <v>92.82635781665203</v>
      </c>
      <c r="M20" s="12">
        <f>('canopy corr tmax'!M20)*10</f>
        <v>72.16019205565684</v>
      </c>
      <c r="N20" s="13">
        <f t="shared" si="0"/>
        <v>173.84317221946358</v>
      </c>
    </row>
    <row r="21" spans="1:14" ht="11.25">
      <c r="A21" s="4" t="s">
        <v>21</v>
      </c>
      <c r="B21" s="12">
        <f>('canopy corr tmax'!B21)*10</f>
        <v>95.40166431399628</v>
      </c>
      <c r="C21" s="12">
        <f>('canopy corr tmax'!C21)*10</f>
        <v>116.09609167866546</v>
      </c>
      <c r="D21" s="12">
        <f>('canopy corr tmax'!D21)*10</f>
        <v>133.95502744515792</v>
      </c>
      <c r="E21" s="12">
        <f>('canopy corr tmax'!E21)*10</f>
        <v>157.5012355746892</v>
      </c>
      <c r="F21" s="12">
        <f>('canopy corr tmax'!F21)*10</f>
        <v>197.71618401747264</v>
      </c>
      <c r="G21" s="12">
        <f>('canopy corr tmax'!G21)*10</f>
        <v>242.64531858113713</v>
      </c>
      <c r="H21" s="12">
        <f>('canopy corr tmax'!H21)*10</f>
        <v>288.3441906021343</v>
      </c>
      <c r="I21" s="12">
        <f>('canopy corr tmax'!I21)*10</f>
        <v>292.4101654380677</v>
      </c>
      <c r="J21" s="12">
        <f>('canopy corr tmax'!J21)*10</f>
        <v>260.8760787291011</v>
      </c>
      <c r="K21" s="12">
        <f>('canopy corr tmax'!K21)*10</f>
        <v>196.05401617534753</v>
      </c>
      <c r="L21" s="12">
        <f>('canopy corr tmax'!L21)*10</f>
        <v>105.04715539562646</v>
      </c>
      <c r="M21" s="12">
        <f>('canopy corr tmax'!M21)*10</f>
        <v>90.9997609191211</v>
      </c>
      <c r="N21" s="13">
        <f t="shared" si="0"/>
        <v>181.42057407254302</v>
      </c>
    </row>
    <row r="22" spans="1:14" ht="11.25">
      <c r="A22" s="4" t="s">
        <v>22</v>
      </c>
      <c r="B22" s="12">
        <f>('canopy corr tmax'!B22)*10</f>
        <v>78.45811264579584</v>
      </c>
      <c r="C22" s="12">
        <f>('canopy corr tmax'!C22)*10</f>
        <v>91.38878180824591</v>
      </c>
      <c r="D22" s="12">
        <f>('canopy corr tmax'!D22)*10</f>
        <v>102.85584296212711</v>
      </c>
      <c r="E22" s="12">
        <f>('canopy corr tmax'!E22)*10</f>
        <v>132.445242207024</v>
      </c>
      <c r="F22" s="12">
        <f>('canopy corr tmax'!F22)*10</f>
        <v>165.2551272475877</v>
      </c>
      <c r="G22" s="12">
        <f>('canopy corr tmax'!G22)*10</f>
        <v>214.33884378098227</v>
      </c>
      <c r="H22" s="12">
        <f>('canopy corr tmax'!H22)*10</f>
        <v>259.15733281412264</v>
      </c>
      <c r="I22" s="12">
        <f>('canopy corr tmax'!I22)*10</f>
        <v>263.6266621016367</v>
      </c>
      <c r="J22" s="12">
        <f>('canopy corr tmax'!J22)*10</f>
        <v>231.59493535177506</v>
      </c>
      <c r="K22" s="12">
        <f>('canopy corr tmax'!K22)*10</f>
        <v>164.88529281069347</v>
      </c>
      <c r="L22" s="12">
        <f>('canopy corr tmax'!L22)*10</f>
        <v>84.71414320350748</v>
      </c>
      <c r="M22" s="12">
        <f>('canopy corr tmax'!M22)*10</f>
        <v>76.91589644726224</v>
      </c>
      <c r="N22" s="13">
        <f t="shared" si="0"/>
        <v>155.46968444839672</v>
      </c>
    </row>
    <row r="23" spans="1:14" ht="11.25">
      <c r="A23" s="4" t="s">
        <v>23</v>
      </c>
      <c r="B23" s="12">
        <f>('canopy corr tmax'!B23)*10</f>
        <v>104.89271524143675</v>
      </c>
      <c r="C23" s="12">
        <f>('canopy corr tmax'!C23)*10</f>
        <v>120.47069471657531</v>
      </c>
      <c r="D23" s="12">
        <f>('canopy corr tmax'!D23)*10</f>
        <v>137.9083019442007</v>
      </c>
      <c r="E23" s="12">
        <f>('canopy corr tmax'!E23)*10</f>
        <v>163.4265362569996</v>
      </c>
      <c r="F23" s="12">
        <f>('canopy corr tmax'!F23)*10</f>
        <v>199.66351436440263</v>
      </c>
      <c r="G23" s="12">
        <f>('canopy corr tmax'!G23)*10</f>
        <v>247.66952146507052</v>
      </c>
      <c r="H23" s="12">
        <f>('canopy corr tmax'!H23)*10</f>
        <v>290.51319016029777</v>
      </c>
      <c r="I23" s="12">
        <f>('canopy corr tmax'!I23)*10</f>
        <v>296.8487198246338</v>
      </c>
      <c r="J23" s="12">
        <f>('canopy corr tmax'!J23)*10</f>
        <v>264.8257338150123</v>
      </c>
      <c r="K23" s="12">
        <f>('canopy corr tmax'!K23)*10</f>
        <v>198.75366195767077</v>
      </c>
      <c r="L23" s="12">
        <f>('canopy corr tmax'!L23)*10</f>
        <v>108.1306202491747</v>
      </c>
      <c r="M23" s="12">
        <f>('canopy corr tmax'!M23)*10</f>
        <v>98.90475406388971</v>
      </c>
      <c r="N23" s="13">
        <f t="shared" si="0"/>
        <v>186.00066367161375</v>
      </c>
    </row>
    <row r="24" spans="1:14" ht="11.25">
      <c r="A24" s="4" t="s">
        <v>24</v>
      </c>
      <c r="B24" s="12">
        <f>('canopy corr tmax'!B24)*10</f>
        <v>96.76127185938566</v>
      </c>
      <c r="C24" s="12">
        <f>('canopy corr tmax'!C24)*10</f>
        <v>116.03265352192881</v>
      </c>
      <c r="D24" s="12">
        <f>('canopy corr tmax'!D24)*10</f>
        <v>138.76176839863635</v>
      </c>
      <c r="E24" s="12">
        <f>('canopy corr tmax'!E24)*10</f>
        <v>170.68449901804422</v>
      </c>
      <c r="F24" s="12">
        <f>('canopy corr tmax'!F24)*10</f>
        <v>216.57377026475604</v>
      </c>
      <c r="G24" s="12">
        <f>('canopy corr tmax'!G24)*10</f>
        <v>266.08426657887156</v>
      </c>
      <c r="H24" s="12">
        <f>('canopy corr tmax'!H24)*10</f>
        <v>310.0744479027468</v>
      </c>
      <c r="I24" s="12">
        <f>('canopy corr tmax'!I24)*10</f>
        <v>308.8069392124546</v>
      </c>
      <c r="J24" s="12">
        <f>('canopy corr tmax'!J24)*10</f>
        <v>271.2437793416699</v>
      </c>
      <c r="K24" s="12">
        <f>('canopy corr tmax'!K24)*10</f>
        <v>201.68163891661288</v>
      </c>
      <c r="L24" s="12">
        <f>('canopy corr tmax'!L24)*10</f>
        <v>110.1837605434214</v>
      </c>
      <c r="M24" s="12">
        <f>('canopy corr tmax'!M24)*10</f>
        <v>89.59742499652845</v>
      </c>
      <c r="N24" s="13">
        <f t="shared" si="0"/>
        <v>191.37385171292144</v>
      </c>
    </row>
    <row r="25" spans="1:14" ht="11.25">
      <c r="A25" s="4" t="s">
        <v>25</v>
      </c>
      <c r="B25" s="12">
        <f>('canopy corr tmax'!B25)*10</f>
        <v>84.27582046000524</v>
      </c>
      <c r="C25" s="12">
        <f>('canopy corr tmax'!C25)*10</f>
        <v>112.78829675152724</v>
      </c>
      <c r="D25" s="12">
        <f>('canopy corr tmax'!D25)*10</f>
        <v>147.60658143343503</v>
      </c>
      <c r="E25" s="12">
        <f>('canopy corr tmax'!E25)*10</f>
        <v>184.61512840226987</v>
      </c>
      <c r="F25" s="12">
        <f>('canopy corr tmax'!F25)*10</f>
        <v>237.29932649443532</v>
      </c>
      <c r="G25" s="12">
        <f>('canopy corr tmax'!G25)*10</f>
        <v>286.2731832098012</v>
      </c>
      <c r="H25" s="12">
        <f>('canopy corr tmax'!H25)*10</f>
        <v>333.334451613261</v>
      </c>
      <c r="I25" s="12">
        <f>('canopy corr tmax'!I25)*10</f>
        <v>336.46058438602523</v>
      </c>
      <c r="J25" s="12">
        <f>('canopy corr tmax'!J25)*10</f>
        <v>284.58713140720226</v>
      </c>
      <c r="K25" s="12">
        <f>('canopy corr tmax'!K25)*10</f>
        <v>200.61620584475477</v>
      </c>
      <c r="L25" s="12">
        <f>('canopy corr tmax'!L25)*10</f>
        <v>102.24232825033168</v>
      </c>
      <c r="M25" s="12">
        <f>('canopy corr tmax'!M25)*10</f>
        <v>78.04551710498868</v>
      </c>
      <c r="N25" s="13">
        <f t="shared" si="0"/>
        <v>199.01204627983648</v>
      </c>
    </row>
    <row r="26" spans="1:14" ht="11.25">
      <c r="A26" s="4" t="s">
        <v>26</v>
      </c>
      <c r="B26" s="12">
        <f>('canopy corr tmax'!B26)*10</f>
        <v>82.18428848249386</v>
      </c>
      <c r="C26" s="12">
        <f>('canopy corr tmax'!C26)*10</f>
        <v>110.56318410984264</v>
      </c>
      <c r="D26" s="12">
        <f>('canopy corr tmax'!D26)*10</f>
        <v>144.9129492008042</v>
      </c>
      <c r="E26" s="12">
        <f>('canopy corr tmax'!E26)*10</f>
        <v>192.4757986965399</v>
      </c>
      <c r="F26" s="12">
        <f>('canopy corr tmax'!F26)*10</f>
        <v>224.89999732370558</v>
      </c>
      <c r="G26" s="12">
        <f>('canopy corr tmax'!G26)*10</f>
        <v>270.06083380799066</v>
      </c>
      <c r="H26" s="12">
        <f>('canopy corr tmax'!H26)*10</f>
        <v>309.660095396475</v>
      </c>
      <c r="I26" s="12">
        <f>('canopy corr tmax'!I26)*10</f>
        <v>323.74328004996073</v>
      </c>
      <c r="J26" s="12">
        <f>('canopy corr tmax'!J26)*10</f>
        <v>276.21460582123126</v>
      </c>
      <c r="K26" s="12">
        <f>('canopy corr tmax'!K26)*10</f>
        <v>197.39611650307677</v>
      </c>
      <c r="L26" s="12">
        <f>('canopy corr tmax'!L26)*10</f>
        <v>107.27721048411007</v>
      </c>
      <c r="M26" s="12">
        <f>('canopy corr tmax'!M26)*10</f>
        <v>79.13040738632682</v>
      </c>
      <c r="N26" s="13">
        <f t="shared" si="0"/>
        <v>193.20989727187978</v>
      </c>
    </row>
    <row r="27" spans="1:14" ht="11.25">
      <c r="A27" s="4" t="s">
        <v>27</v>
      </c>
      <c r="B27" s="12">
        <f>('canopy corr tmax'!B27)*10</f>
        <v>48.85085390044768</v>
      </c>
      <c r="C27" s="12">
        <f>('canopy corr tmax'!C27)*10</f>
        <v>66.21331432113467</v>
      </c>
      <c r="D27" s="12">
        <f>('canopy corr tmax'!D27)*10</f>
        <v>81.61642765836564</v>
      </c>
      <c r="E27" s="12">
        <f>('canopy corr tmax'!E27)*10</f>
        <v>116.71298749342361</v>
      </c>
      <c r="F27" s="12">
        <f>('canopy corr tmax'!F27)*10</f>
        <v>172.6184954951392</v>
      </c>
      <c r="G27" s="12">
        <f>('canopy corr tmax'!G27)*10</f>
        <v>222.57813156527027</v>
      </c>
      <c r="H27" s="12">
        <f>('canopy corr tmax'!H27)*10</f>
        <v>274.3580432964093</v>
      </c>
      <c r="I27" s="12">
        <f>('canopy corr tmax'!I27)*10</f>
        <v>274.2348098423329</v>
      </c>
      <c r="J27" s="12">
        <f>('canopy corr tmax'!J27)*10</f>
        <v>199.2003382719015</v>
      </c>
      <c r="K27" s="12">
        <f>('canopy corr tmax'!K27)*10</f>
        <v>138.61692417689613</v>
      </c>
      <c r="L27" s="12">
        <f>('canopy corr tmax'!L27)*10</f>
        <v>73.02025712921855</v>
      </c>
      <c r="M27" s="12">
        <f>('canopy corr tmax'!M27)*10</f>
        <v>51.65754189341767</v>
      </c>
      <c r="N27" s="13">
        <f t="shared" si="0"/>
        <v>143.30651042032977</v>
      </c>
    </row>
    <row r="28" spans="1:14" ht="11.25">
      <c r="A28" s="4" t="s">
        <v>28</v>
      </c>
      <c r="B28" s="12">
        <f>('canopy corr tmax'!B28)*10</f>
        <v>73.87290928144252</v>
      </c>
      <c r="C28" s="12">
        <f>('canopy corr tmax'!C28)*10</f>
        <v>88.7491011477797</v>
      </c>
      <c r="D28" s="12">
        <f>('canopy corr tmax'!D28)*10</f>
        <v>109.22900823660012</v>
      </c>
      <c r="E28" s="12">
        <f>('canopy corr tmax'!E28)*10</f>
        <v>135.59134345166956</v>
      </c>
      <c r="F28" s="12">
        <f>('canopy corr tmax'!F28)*10</f>
        <v>177.95117335144175</v>
      </c>
      <c r="G28" s="12">
        <f>('canopy corr tmax'!G28)*10</f>
        <v>210.22651654993766</v>
      </c>
      <c r="H28" s="12">
        <f>('canopy corr tmax'!H28)*10</f>
        <v>237.74291903012357</v>
      </c>
      <c r="I28" s="12">
        <f>('canopy corr tmax'!I28)*10</f>
        <v>237.482956475596</v>
      </c>
      <c r="J28" s="12">
        <f>('canopy corr tmax'!J28)*10</f>
        <v>209.32617030348976</v>
      </c>
      <c r="K28" s="12">
        <f>('canopy corr tmax'!K28)*10</f>
        <v>164.01914182166624</v>
      </c>
      <c r="L28" s="12">
        <f>('canopy corr tmax'!L28)*10</f>
        <v>90.79659743647099</v>
      </c>
      <c r="M28" s="12">
        <f>('canopy corr tmax'!M28)*10</f>
        <v>73.98634310726933</v>
      </c>
      <c r="N28" s="13">
        <f t="shared" si="0"/>
        <v>150.74784834945726</v>
      </c>
    </row>
    <row r="29" spans="1:14" ht="11.25">
      <c r="A29" s="4" t="s">
        <v>29</v>
      </c>
      <c r="B29" s="12">
        <f>('canopy corr tmax'!B29)*10</f>
        <v>65.51161288245814</v>
      </c>
      <c r="C29" s="12">
        <f>('canopy corr tmax'!C29)*10</f>
        <v>64.95402011185818</v>
      </c>
      <c r="D29" s="12">
        <f>('canopy corr tmax'!D29)*10</f>
        <v>79.51666259543524</v>
      </c>
      <c r="E29" s="12">
        <f>('canopy corr tmax'!E29)*10</f>
        <v>108.83336679317729</v>
      </c>
      <c r="F29" s="12">
        <f>('canopy corr tmax'!F29)*10</f>
        <v>128.91345091366532</v>
      </c>
      <c r="G29" s="12">
        <f>('canopy corr tmax'!G29)*10</f>
        <v>183.0501178466963</v>
      </c>
      <c r="H29" s="12">
        <f>('canopy corr tmax'!H29)*10</f>
        <v>223.98361630873245</v>
      </c>
      <c r="I29" s="12">
        <f>('canopy corr tmax'!I29)*10</f>
        <v>228.30595796196135</v>
      </c>
      <c r="J29" s="12">
        <f>('canopy corr tmax'!J29)*10</f>
        <v>202.68793682750172</v>
      </c>
      <c r="K29" s="12">
        <f>('canopy corr tmax'!K29)*10</f>
        <v>139.33097085492034</v>
      </c>
      <c r="L29" s="12">
        <f>('canopy corr tmax'!L29)*10</f>
        <v>50.9206939942317</v>
      </c>
      <c r="M29" s="12">
        <f>('canopy corr tmax'!M29)*10</f>
        <v>52.37488304850426</v>
      </c>
      <c r="N29" s="13">
        <f t="shared" si="0"/>
        <v>127.36527417826186</v>
      </c>
    </row>
    <row r="30" spans="1:14" ht="11.25">
      <c r="A30" s="4" t="s">
        <v>30</v>
      </c>
      <c r="B30" s="12">
        <f>('canopy corr tmax'!B30)*10</f>
        <v>88.50457379189287</v>
      </c>
      <c r="C30" s="12">
        <f>('canopy corr tmax'!C30)*10</f>
        <v>108.33915019887371</v>
      </c>
      <c r="D30" s="12">
        <f>('canopy corr tmax'!D30)*10</f>
        <v>123.90648908812454</v>
      </c>
      <c r="E30" s="12">
        <f>('canopy corr tmax'!E30)*10</f>
        <v>149.45378380613246</v>
      </c>
      <c r="F30" s="12">
        <f>('canopy corr tmax'!F30)*10</f>
        <v>189.53754555100844</v>
      </c>
      <c r="G30" s="12">
        <f>('canopy corr tmax'!G30)*10</f>
        <v>235.12391793770448</v>
      </c>
      <c r="H30" s="12">
        <f>('canopy corr tmax'!H30)*10</f>
        <v>267.25832351083983</v>
      </c>
      <c r="I30" s="12">
        <f>('canopy corr tmax'!I30)*10</f>
        <v>263.24495674016373</v>
      </c>
      <c r="J30" s="12">
        <f>('canopy corr tmax'!J30)*10</f>
        <v>240.2173750377512</v>
      </c>
      <c r="K30" s="12">
        <f>('canopy corr tmax'!K30)*10</f>
        <v>175.57910925442482</v>
      </c>
      <c r="L30" s="12">
        <f>('canopy corr tmax'!L30)*10</f>
        <v>90.59378330827685</v>
      </c>
      <c r="M30" s="12">
        <f>('canopy corr tmax'!M30)*10</f>
        <v>94.41161081244587</v>
      </c>
      <c r="N30" s="13">
        <f t="shared" si="0"/>
        <v>168.8475515864699</v>
      </c>
    </row>
    <row r="31" spans="1:14" ht="11.25">
      <c r="A31" s="4" t="s">
        <v>31</v>
      </c>
      <c r="B31" s="12">
        <f>('canopy corr tmax'!B31)*10</f>
        <v>67.51204471262868</v>
      </c>
      <c r="C31" s="12">
        <f>('canopy corr tmax'!C31)*10</f>
        <v>80.10227832897402</v>
      </c>
      <c r="D31" s="12">
        <f>('canopy corr tmax'!D31)*10</f>
        <v>94.03503419688363</v>
      </c>
      <c r="E31" s="12">
        <f>('canopy corr tmax'!E31)*10</f>
        <v>108.95540863107226</v>
      </c>
      <c r="F31" s="12">
        <f>('canopy corr tmax'!F31)*10</f>
        <v>148.98189406565197</v>
      </c>
      <c r="G31" s="12">
        <f>('canopy corr tmax'!G31)*10</f>
        <v>204.84282935268817</v>
      </c>
      <c r="H31" s="12">
        <f>('canopy corr tmax'!H31)*10</f>
        <v>252.66101723752544</v>
      </c>
      <c r="I31" s="12">
        <f>('canopy corr tmax'!I31)*10</f>
        <v>242.24470349999908</v>
      </c>
      <c r="J31" s="12">
        <f>('canopy corr tmax'!J31)*10</f>
        <v>230.36693308035072</v>
      </c>
      <c r="K31" s="12">
        <f>('canopy corr tmax'!K31)*10</f>
        <v>164.6154473049839</v>
      </c>
      <c r="L31" s="12">
        <f>('canopy corr tmax'!L31)*10</f>
        <v>74.03681624755622</v>
      </c>
      <c r="M31" s="12">
        <f>('canopy corr tmax'!M31)*10</f>
        <v>68.91904735092885</v>
      </c>
      <c r="N31" s="13">
        <f t="shared" si="0"/>
        <v>144.77278783410358</v>
      </c>
    </row>
    <row r="32" spans="1:14" ht="11.25">
      <c r="A32" s="4" t="s">
        <v>32</v>
      </c>
      <c r="B32" s="12">
        <f>('canopy corr tmax'!B32)*10</f>
        <v>80.0825967576076</v>
      </c>
      <c r="C32" s="12">
        <f>('canopy corr tmax'!C32)*10</f>
        <v>90.95759266844337</v>
      </c>
      <c r="D32" s="12">
        <f>('canopy corr tmax'!D32)*10</f>
        <v>113.96899296705898</v>
      </c>
      <c r="E32" s="12">
        <f>('canopy corr tmax'!E32)*10</f>
        <v>157.79306990890845</v>
      </c>
      <c r="F32" s="12">
        <f>('canopy corr tmax'!F32)*10</f>
        <v>205.9090590873399</v>
      </c>
      <c r="G32" s="12">
        <f>('canopy corr tmax'!G32)*10</f>
        <v>242.59292498801446</v>
      </c>
      <c r="H32" s="12">
        <f>('canopy corr tmax'!H32)*10</f>
        <v>290.67971084646626</v>
      </c>
      <c r="I32" s="12">
        <f>('canopy corr tmax'!I32)*10</f>
        <v>280.02948769599914</v>
      </c>
      <c r="J32" s="12">
        <f>('canopy corr tmax'!J32)*10</f>
        <v>234.29369858653996</v>
      </c>
      <c r="K32" s="12">
        <f>('canopy corr tmax'!K32)*10</f>
        <v>175.64185029621854</v>
      </c>
      <c r="L32" s="12">
        <f>('canopy corr tmax'!L32)*10</f>
        <v>92.90766498844896</v>
      </c>
      <c r="M32" s="12">
        <f>('canopy corr tmax'!M32)*10</f>
        <v>80.86729451238685</v>
      </c>
      <c r="N32" s="13">
        <f t="shared" si="0"/>
        <v>170.47699527528604</v>
      </c>
    </row>
    <row r="33" spans="1:14" ht="11.25">
      <c r="A33" s="4" t="s">
        <v>33</v>
      </c>
      <c r="B33" s="12">
        <f>('canopy corr tmax'!B33)*10</f>
        <v>72.4471603234384</v>
      </c>
      <c r="C33" s="12">
        <f>('canopy corr tmax'!C33)*10</f>
        <v>89.02093762436533</v>
      </c>
      <c r="D33" s="12">
        <f>('canopy corr tmax'!D33)*10</f>
        <v>110.94304267422707</v>
      </c>
      <c r="E33" s="12">
        <f>('canopy corr tmax'!E33)*10</f>
        <v>163.1723384509688</v>
      </c>
      <c r="F33" s="12">
        <f>('canopy corr tmax'!F33)*10</f>
        <v>198.54338659456064</v>
      </c>
      <c r="G33" s="12">
        <f>('canopy corr tmax'!G33)*10</f>
        <v>235.990715107134</v>
      </c>
      <c r="H33" s="12">
        <f>('canopy corr tmax'!H33)*10</f>
        <v>283.3978360727154</v>
      </c>
      <c r="I33" s="12">
        <f>('canopy corr tmax'!I33)*10</f>
        <v>290.95509695926364</v>
      </c>
      <c r="J33" s="12">
        <f>('canopy corr tmax'!J33)*10</f>
        <v>243.92484982921667</v>
      </c>
      <c r="K33" s="12">
        <f>('canopy corr tmax'!K33)*10</f>
        <v>168.63329095787137</v>
      </c>
      <c r="L33" s="12">
        <f>('canopy corr tmax'!L33)*10</f>
        <v>91.29777800472722</v>
      </c>
      <c r="M33" s="12">
        <f>('canopy corr tmax'!M33)*10</f>
        <v>73.78801417370596</v>
      </c>
      <c r="N33" s="13">
        <f t="shared" si="0"/>
        <v>168.50953723101622</v>
      </c>
    </row>
    <row r="34" spans="1:14" ht="11.25">
      <c r="A34" s="4" t="s">
        <v>34</v>
      </c>
      <c r="B34" s="12">
        <f>('canopy corr tmax'!B34)*10</f>
        <v>46.614903674464855</v>
      </c>
      <c r="C34" s="12">
        <f>('canopy corr tmax'!C34)*10</f>
        <v>55.97855836501616</v>
      </c>
      <c r="D34" s="12">
        <f>('canopy corr tmax'!D34)*10</f>
        <v>72.3432410818285</v>
      </c>
      <c r="E34" s="12">
        <f>('canopy corr tmax'!E34)*10</f>
        <v>102.71555376370299</v>
      </c>
      <c r="F34" s="12">
        <f>('canopy corr tmax'!F34)*10</f>
        <v>154.3055984522997</v>
      </c>
      <c r="G34" s="12">
        <f>('canopy corr tmax'!G34)*10</f>
        <v>209.7437395399517</v>
      </c>
      <c r="H34" s="12">
        <f>('canopy corr tmax'!H34)*10</f>
        <v>248.7716043347281</v>
      </c>
      <c r="I34" s="12">
        <f>('canopy corr tmax'!I34)*10</f>
        <v>239.67536578156222</v>
      </c>
      <c r="J34" s="12">
        <f>('canopy corr tmax'!J34)*10</f>
        <v>192.866945819484</v>
      </c>
      <c r="K34" s="12">
        <f>('canopy corr tmax'!K34)*10</f>
        <v>135.49576111982913</v>
      </c>
      <c r="L34" s="12">
        <f>('canopy corr tmax'!L34)*10</f>
        <v>68.40168553741202</v>
      </c>
      <c r="M34" s="12">
        <f>('canopy corr tmax'!M34)*10</f>
        <v>50.44252807779262</v>
      </c>
      <c r="N34" s="13">
        <f t="shared" si="0"/>
        <v>131.4462904623393</v>
      </c>
    </row>
    <row r="35" spans="1:14" ht="11.25">
      <c r="A35" s="4" t="s">
        <v>35</v>
      </c>
      <c r="B35" s="12">
        <f>('canopy corr tmax'!B35)*10</f>
        <v>52.025827783356604</v>
      </c>
      <c r="C35" s="12">
        <f>('canopy corr tmax'!C35)*10</f>
        <v>65.41948317858919</v>
      </c>
      <c r="D35" s="12">
        <f>('canopy corr tmax'!D35)*10</f>
        <v>81.8809163480245</v>
      </c>
      <c r="E35" s="12">
        <f>('canopy corr tmax'!E35)*10</f>
        <v>109.33658925898074</v>
      </c>
      <c r="F35" s="12">
        <f>('canopy corr tmax'!F35)*10</f>
        <v>162.4877749768138</v>
      </c>
      <c r="G35" s="12">
        <f>('canopy corr tmax'!G35)*10</f>
        <v>214.10557045296224</v>
      </c>
      <c r="H35" s="12">
        <f>('canopy corr tmax'!H35)*10</f>
        <v>254.34586706457807</v>
      </c>
      <c r="I35" s="12">
        <f>('canopy corr tmax'!I35)*10</f>
        <v>245.3229488076725</v>
      </c>
      <c r="J35" s="12">
        <f>('canopy corr tmax'!J35)*10</f>
        <v>186.2885689727015</v>
      </c>
      <c r="K35" s="12">
        <f>('canopy corr tmax'!K35)*10</f>
        <v>134.03945674865088</v>
      </c>
      <c r="L35" s="12">
        <f>('canopy corr tmax'!L35)*10</f>
        <v>73.72463854136898</v>
      </c>
      <c r="M35" s="12">
        <f>('canopy corr tmax'!M35)*10</f>
        <v>56.79847884971025</v>
      </c>
      <c r="N35" s="13">
        <f t="shared" si="0"/>
        <v>136.31467674861744</v>
      </c>
    </row>
    <row r="36" spans="1:14" ht="11.25">
      <c r="A36" s="4" t="s">
        <v>36</v>
      </c>
      <c r="B36" s="12">
        <f>('canopy corr tmax'!B36)*10</f>
        <v>48.75572018444332</v>
      </c>
      <c r="C36" s="12">
        <f>('canopy corr tmax'!C36)*10</f>
        <v>69.0519753142314</v>
      </c>
      <c r="D36" s="12">
        <f>('canopy corr tmax'!D36)*10</f>
        <v>95.0896110383102</v>
      </c>
      <c r="E36" s="12">
        <f>('canopy corr tmax'!E36)*10</f>
        <v>133.7491253256816</v>
      </c>
      <c r="F36" s="12">
        <f>('canopy corr tmax'!F36)*10</f>
        <v>190.25109953621794</v>
      </c>
      <c r="G36" s="12">
        <f>('canopy corr tmax'!G36)*10</f>
        <v>242.83977473795417</v>
      </c>
      <c r="H36" s="12">
        <f>('canopy corr tmax'!H36)*10</f>
        <v>295.12911218733194</v>
      </c>
      <c r="I36" s="12">
        <f>('canopy corr tmax'!I36)*10</f>
        <v>275.67513850354493</v>
      </c>
      <c r="J36" s="12">
        <f>('canopy corr tmax'!J36)*10</f>
        <v>223.23143161988014</v>
      </c>
      <c r="K36" s="12">
        <f>('canopy corr tmax'!K36)*10</f>
        <v>151.47599677439285</v>
      </c>
      <c r="L36" s="12">
        <f>('canopy corr tmax'!L36)*10</f>
        <v>74.81228313472242</v>
      </c>
      <c r="M36" s="12">
        <f>('canopy corr tmax'!M36)*10</f>
        <v>54.38770241417874</v>
      </c>
      <c r="N36" s="13">
        <f t="shared" si="0"/>
        <v>154.53741423090747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O2" sqref="O2"/>
    </sheetView>
  </sheetViews>
  <sheetFormatPr defaultColWidth="9.140625" defaultRowHeight="12.75"/>
  <cols>
    <col min="1" max="1" width="9.140625" style="4" customWidth="1"/>
    <col min="2" max="14" width="8.28125" style="1" customWidth="1"/>
    <col min="15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39</v>
      </c>
    </row>
    <row r="4" spans="1:14" ht="11.25">
      <c r="A4" s="4" t="s">
        <v>4</v>
      </c>
      <c r="B4" s="12">
        <f>('canopy corr tmin'!B4)*10</f>
        <v>-13.32596549</v>
      </c>
      <c r="C4" s="12">
        <f>('canopy corr tmin'!C4)*10</f>
        <v>-8.09005679</v>
      </c>
      <c r="D4" s="12">
        <f>('canopy corr tmin'!D4)*10</f>
        <v>1.1367864199999989</v>
      </c>
      <c r="E4" s="12">
        <f>('canopy corr tmin'!E4)*10</f>
        <v>19.61877819</v>
      </c>
      <c r="F4" s="12">
        <f>('canopy corr tmin'!F4)*10</f>
        <v>43.495726770000005</v>
      </c>
      <c r="G4" s="12">
        <f>('canopy corr tmin'!G4)*10</f>
        <v>67.24209901</v>
      </c>
      <c r="H4" s="12">
        <f>('canopy corr tmin'!H4)*10</f>
        <v>78.25821819000001</v>
      </c>
      <c r="I4" s="12">
        <f>('canopy corr tmin'!I4)*10</f>
        <v>76.06611613999999</v>
      </c>
      <c r="J4" s="12">
        <f>('canopy corr tmin'!J4)*10</f>
        <v>50.98518415</v>
      </c>
      <c r="K4" s="12">
        <f>('canopy corr tmin'!K4)*10</f>
        <v>25.046749400000003</v>
      </c>
      <c r="L4" s="12">
        <f>('canopy corr tmin'!L4)*10</f>
        <v>5.285925429999999</v>
      </c>
      <c r="M4" s="12">
        <f>('canopy corr tmin'!M4)*10</f>
        <v>-14.92644628</v>
      </c>
      <c r="N4" s="13">
        <f>AVERAGE(B4:M4)</f>
        <v>27.566092928333337</v>
      </c>
    </row>
    <row r="5" spans="1:14" ht="11.25">
      <c r="A5" s="4" t="s">
        <v>5</v>
      </c>
      <c r="B5" s="12">
        <f>('canopy corr tmin'!B5)*10</f>
        <v>-16.079331040000003</v>
      </c>
      <c r="C5" s="12">
        <f>('canopy corr tmin'!C5)*10</f>
        <v>-9.50637584</v>
      </c>
      <c r="D5" s="12">
        <f>('canopy corr tmin'!D5)*10</f>
        <v>-0.9503516800000011</v>
      </c>
      <c r="E5" s="12">
        <f>('canopy corr tmin'!E5)*10</f>
        <v>18.81747024</v>
      </c>
      <c r="F5" s="12">
        <f>('canopy corr tmin'!F5)*10</f>
        <v>45.85238192</v>
      </c>
      <c r="G5" s="12">
        <f>('canopy corr tmin'!G5)*10</f>
        <v>71.51106096</v>
      </c>
      <c r="H5" s="12">
        <f>('canopy corr tmin'!H5)*10</f>
        <v>80.46771024000002</v>
      </c>
      <c r="I5" s="12">
        <f>('canopy corr tmin'!I5)*10</f>
        <v>79.10893343999999</v>
      </c>
      <c r="J5" s="12">
        <f>('canopy corr tmin'!J5)*10</f>
        <v>53.825418400000004</v>
      </c>
      <c r="K5" s="12">
        <f>('canopy corr tmin'!K5)*10</f>
        <v>29.278582399999998</v>
      </c>
      <c r="L5" s="12">
        <f>('canopy corr tmin'!L5)*10</f>
        <v>2.4605492799999995</v>
      </c>
      <c r="M5" s="12">
        <f>('canopy corr tmin'!M5)*10</f>
        <v>-15.200810879999999</v>
      </c>
      <c r="N5" s="13">
        <f aca="true" t="shared" si="0" ref="N5:N36">AVERAGE(B5:M5)</f>
        <v>28.298769786666664</v>
      </c>
    </row>
    <row r="6" spans="1:14" ht="11.25">
      <c r="A6" s="4" t="s">
        <v>6</v>
      </c>
      <c r="B6" s="12">
        <f>('canopy corr tmin'!B6)*10</f>
        <v>-17.28819073</v>
      </c>
      <c r="C6" s="12">
        <f>('canopy corr tmin'!C6)*10</f>
        <v>-10.868980829999998</v>
      </c>
      <c r="D6" s="12">
        <f>('canopy corr tmin'!D6)*10</f>
        <v>-10.456661660000002</v>
      </c>
      <c r="E6" s="12">
        <f>('canopy corr tmin'!E6)*10</f>
        <v>8.66980863</v>
      </c>
      <c r="F6" s="12">
        <f>('canopy corr tmin'!F6)*10</f>
        <v>36.05606529</v>
      </c>
      <c r="G6" s="12">
        <f>('canopy corr tmin'!G6)*10</f>
        <v>63.10317577</v>
      </c>
      <c r="H6" s="12">
        <f>('canopy corr tmin'!H6)*10</f>
        <v>82.79468863</v>
      </c>
      <c r="I6" s="12">
        <f>('canopy corr tmin'!I6)*10</f>
        <v>86.64867078</v>
      </c>
      <c r="J6" s="12">
        <f>('canopy corr tmin'!J6)*10</f>
        <v>67.34725955</v>
      </c>
      <c r="K6" s="12">
        <f>('canopy corr tmin'!K6)*10</f>
        <v>40.1945838</v>
      </c>
      <c r="L6" s="12">
        <f>('canopy corr tmin'!L6)*10</f>
        <v>-2.1034058900000003</v>
      </c>
      <c r="M6" s="12">
        <f>('canopy corr tmin'!M6)*10</f>
        <v>-14.74461956</v>
      </c>
      <c r="N6" s="13">
        <f t="shared" si="0"/>
        <v>27.446032815</v>
      </c>
    </row>
    <row r="7" spans="1:14" ht="11.25">
      <c r="A7" s="4" t="s">
        <v>7</v>
      </c>
      <c r="B7" s="12">
        <f>('canopy corr tmin'!B7)*10</f>
        <v>-21.23508384</v>
      </c>
      <c r="C7" s="12">
        <f>('canopy corr tmin'!C7)*10</f>
        <v>-13.629864640000001</v>
      </c>
      <c r="D7" s="12">
        <f>('canopy corr tmin'!D7)*10</f>
        <v>-14.029329280000002</v>
      </c>
      <c r="E7" s="12">
        <f>('canopy corr tmin'!E7)*10</f>
        <v>4.736367039999999</v>
      </c>
      <c r="F7" s="12">
        <f>('canopy corr tmin'!F7)*10</f>
        <v>24.639456319999997</v>
      </c>
      <c r="G7" s="12">
        <f>('canopy corr tmin'!G7)*10</f>
        <v>58.99174815999999</v>
      </c>
      <c r="H7" s="12">
        <f>('canopy corr tmin'!H7)*10</f>
        <v>82.38340704000001</v>
      </c>
      <c r="I7" s="12">
        <f>('canopy corr tmin'!I7)*10</f>
        <v>90.28415424</v>
      </c>
      <c r="J7" s="12">
        <f>('canopy corr tmin'!J7)*10</f>
        <v>65.75900639999999</v>
      </c>
      <c r="K7" s="12">
        <f>('canopy corr tmin'!K7)*10</f>
        <v>37.374150400000005</v>
      </c>
      <c r="L7" s="12">
        <f>('canopy corr tmin'!L7)*10</f>
        <v>-8.46894112</v>
      </c>
      <c r="M7" s="12">
        <f>('canopy corr tmin'!M7)*10</f>
        <v>-19.54533248</v>
      </c>
      <c r="N7" s="13">
        <f t="shared" si="0"/>
        <v>23.93831152</v>
      </c>
    </row>
    <row r="8" spans="1:14" ht="11.25">
      <c r="A8" s="4" t="s">
        <v>8</v>
      </c>
      <c r="B8" s="12">
        <f>('canopy corr tmin'!B8)*10</f>
        <v>-24.827024310000002</v>
      </c>
      <c r="C8" s="12">
        <f>('canopy corr tmin'!C8)*10</f>
        <v>-21.32635901</v>
      </c>
      <c r="D8" s="12">
        <f>('canopy corr tmin'!D8)*10</f>
        <v>-20.831618019999997</v>
      </c>
      <c r="E8" s="12">
        <f>('canopy corr tmin'!E8)*10</f>
        <v>-2.8631343899999995</v>
      </c>
      <c r="F8" s="12">
        <f>('canopy corr tmin'!F8)*10</f>
        <v>14.74944863</v>
      </c>
      <c r="G8" s="12">
        <f>('canopy corr tmin'!G8)*10</f>
        <v>50.930201190000005</v>
      </c>
      <c r="H8" s="12">
        <f>('canopy corr tmin'!H8)*10</f>
        <v>72.36622560999999</v>
      </c>
      <c r="I8" s="12">
        <f>('canopy corr tmin'!I8)*10</f>
        <v>79.24068666</v>
      </c>
      <c r="J8" s="12">
        <f>('canopy corr tmin'!J8)*10</f>
        <v>56.84129885</v>
      </c>
      <c r="K8" s="12">
        <f>('canopy corr tmin'!K8)*10</f>
        <v>28.149038600000004</v>
      </c>
      <c r="L8" s="12">
        <f>('canopy corr tmin'!L8)*10</f>
        <v>-15.387656830000001</v>
      </c>
      <c r="M8" s="12">
        <f>('canopy corr tmin'!M8)*10</f>
        <v>-25.21943932</v>
      </c>
      <c r="N8" s="13">
        <f t="shared" si="0"/>
        <v>15.985138971666666</v>
      </c>
    </row>
    <row r="9" spans="1:14" ht="11.25">
      <c r="A9" s="4" t="s">
        <v>9</v>
      </c>
      <c r="B9" s="12">
        <f>('canopy corr tmin'!B9)*10</f>
        <v>-13.874706629999999</v>
      </c>
      <c r="C9" s="12">
        <f>('canopy corr tmin'!C9)*10</f>
        <v>-13.088979729999998</v>
      </c>
      <c r="D9" s="12">
        <f>('canopy corr tmin'!D9)*10</f>
        <v>-5.31765946</v>
      </c>
      <c r="E9" s="12">
        <f>('canopy corr tmin'!E9)*10</f>
        <v>10.03748153</v>
      </c>
      <c r="F9" s="12">
        <f>('canopy corr tmin'!F9)*10</f>
        <v>34.66358599</v>
      </c>
      <c r="G9" s="12">
        <f>('canopy corr tmin'!G9)*10</f>
        <v>61.67135487</v>
      </c>
      <c r="H9" s="12">
        <f>('canopy corr tmin'!H9)*10</f>
        <v>79.57276153000001</v>
      </c>
      <c r="I9" s="12">
        <f>('canopy corr tmin'!I9)*10</f>
        <v>84.26747818000001</v>
      </c>
      <c r="J9" s="12">
        <f>('canopy corr tmin'!J9)*10</f>
        <v>61.72803605</v>
      </c>
      <c r="K9" s="12">
        <f>('canopy corr tmin'!K9)*10</f>
        <v>36.7717378</v>
      </c>
      <c r="L9" s="12">
        <f>('canopy corr tmin'!L9)*10</f>
        <v>1.3301754100000007</v>
      </c>
      <c r="M9" s="12">
        <f>('canopy corr tmin'!M9)*10</f>
        <v>-17.828974359999997</v>
      </c>
      <c r="N9" s="13">
        <f t="shared" si="0"/>
        <v>26.661024264999998</v>
      </c>
    </row>
    <row r="10" spans="1:14" ht="11.25">
      <c r="A10" s="4" t="s">
        <v>10</v>
      </c>
      <c r="B10" s="12">
        <f>('canopy corr tmin'!B10)*10</f>
        <v>-5.4326715</v>
      </c>
      <c r="C10" s="12">
        <f>('canopy corr tmin'!C10)*10</f>
        <v>3.0778735</v>
      </c>
      <c r="D10" s="12">
        <f>('canopy corr tmin'!D10)*10</f>
        <v>7.570746999999997</v>
      </c>
      <c r="E10" s="12">
        <f>('canopy corr tmin'!E10)*10</f>
        <v>25.459616499999996</v>
      </c>
      <c r="F10" s="12">
        <f>('canopy corr tmin'!F10)*10</f>
        <v>51.32111950000001</v>
      </c>
      <c r="G10" s="12">
        <f>('canopy corr tmin'!G10)*10</f>
        <v>78.8774035</v>
      </c>
      <c r="H10" s="12">
        <f>('canopy corr tmin'!H10)*10</f>
        <v>90.2636165</v>
      </c>
      <c r="I10" s="12">
        <f>('canopy corr tmin'!I10)*10</f>
        <v>89.889149</v>
      </c>
      <c r="J10" s="12">
        <f>('canopy corr tmin'!J10)*10</f>
        <v>66.6807025</v>
      </c>
      <c r="K10" s="12">
        <f>('canopy corr tmin'!K10)*10</f>
        <v>44.547290000000004</v>
      </c>
      <c r="L10" s="12">
        <f>('canopy corr tmin'!L10)*10</f>
        <v>11.912150500000001</v>
      </c>
      <c r="M10" s="12">
        <f>('canopy corr tmin'!M10)*10</f>
        <v>-5.603198000000001</v>
      </c>
      <c r="N10" s="13">
        <f t="shared" si="0"/>
        <v>38.21364991666666</v>
      </c>
    </row>
    <row r="11" spans="1:14" ht="11.25">
      <c r="A11" s="4" t="s">
        <v>11</v>
      </c>
      <c r="B11" s="12">
        <f>('canopy corr tmin'!B11)*10</f>
        <v>-13.292573509999999</v>
      </c>
      <c r="C11" s="12">
        <f>('canopy corr tmin'!C11)*10</f>
        <v>-8.93391221</v>
      </c>
      <c r="D11" s="12">
        <f>('canopy corr tmin'!D11)*10</f>
        <v>-0.5947244200000013</v>
      </c>
      <c r="E11" s="12">
        <f>('canopy corr tmin'!E11)*10</f>
        <v>17.588730810000005</v>
      </c>
      <c r="F11" s="12">
        <f>('canopy corr tmin'!F11)*10</f>
        <v>42.028220229999995</v>
      </c>
      <c r="G11" s="12">
        <f>('canopy corr tmin'!G11)*10</f>
        <v>68.33531199000001</v>
      </c>
      <c r="H11" s="12">
        <f>('canopy corr tmin'!H11)*10</f>
        <v>77.33329081000001</v>
      </c>
      <c r="I11" s="12">
        <f>('canopy corr tmin'!I11)*10</f>
        <v>75.92063786</v>
      </c>
      <c r="J11" s="12">
        <f>('canopy corr tmin'!J11)*10</f>
        <v>49.89488084999999</v>
      </c>
      <c r="K11" s="12">
        <f>('canopy corr tmin'!K11)*10</f>
        <v>26.7675906</v>
      </c>
      <c r="L11" s="12">
        <f>('canopy corr tmin'!L11)*10</f>
        <v>4.57754757</v>
      </c>
      <c r="M11" s="12">
        <f>('canopy corr tmin'!M11)*10</f>
        <v>-12.58246172</v>
      </c>
      <c r="N11" s="13">
        <f t="shared" si="0"/>
        <v>27.253544905</v>
      </c>
    </row>
    <row r="12" spans="1:14" ht="11.25">
      <c r="A12" s="4" t="s">
        <v>12</v>
      </c>
      <c r="B12" s="12">
        <f>('canopy corr tmin'!B12)*10</f>
        <v>-11.655133289999998</v>
      </c>
      <c r="C12" s="12">
        <f>('canopy corr tmin'!C12)*10</f>
        <v>-7.360510589999999</v>
      </c>
      <c r="D12" s="12">
        <f>('canopy corr tmin'!D12)*10</f>
        <v>-2.08612118</v>
      </c>
      <c r="E12" s="12">
        <f>('canopy corr tmin'!E12)*10</f>
        <v>14.22153999</v>
      </c>
      <c r="F12" s="12">
        <f>('canopy corr tmin'!F12)*10</f>
        <v>41.483096169999996</v>
      </c>
      <c r="G12" s="12">
        <f>('canopy corr tmin'!G12)*10</f>
        <v>68.68512121</v>
      </c>
      <c r="H12" s="12">
        <f>('canopy corr tmin'!H12)*10</f>
        <v>87.09777998999999</v>
      </c>
      <c r="I12" s="12">
        <f>('canopy corr tmin'!I12)*10</f>
        <v>91.66902694000001</v>
      </c>
      <c r="J12" s="12">
        <f>('canopy corr tmin'!J12)*10</f>
        <v>71.72029715000001</v>
      </c>
      <c r="K12" s="12">
        <f>('canopy corr tmin'!K12)*10</f>
        <v>44.01721740000001</v>
      </c>
      <c r="L12" s="12">
        <f>('canopy corr tmin'!L12)*10</f>
        <v>6.014840030000002</v>
      </c>
      <c r="M12" s="12">
        <f>('canopy corr tmin'!M12)*10</f>
        <v>-14.99534788</v>
      </c>
      <c r="N12" s="13">
        <f t="shared" si="0"/>
        <v>32.40098382833333</v>
      </c>
    </row>
    <row r="13" spans="1:14" ht="11.25">
      <c r="A13" s="4" t="s">
        <v>13</v>
      </c>
      <c r="B13" s="12">
        <f>('canopy corr tmin'!B13)*10</f>
        <v>-30.233950659999998</v>
      </c>
      <c r="C13" s="12">
        <f>('canopy corr tmin'!C13)*10</f>
        <v>-27.864934859999998</v>
      </c>
      <c r="D13" s="12">
        <f>('canopy corr tmin'!D13)*10</f>
        <v>-24.51526972</v>
      </c>
      <c r="E13" s="12">
        <f>('canopy corr tmin'!E13)*10</f>
        <v>-7.351897539999999</v>
      </c>
      <c r="F13" s="12">
        <f>('canopy corr tmin'!F13)*10</f>
        <v>13.116362180000003</v>
      </c>
      <c r="G13" s="12">
        <f>('canopy corr tmin'!G13)*10</f>
        <v>44.44044234</v>
      </c>
      <c r="H13" s="12">
        <f>('canopy corr tmin'!H13)*10</f>
        <v>68.53306246000001</v>
      </c>
      <c r="I13" s="12">
        <f>('canopy corr tmin'!I13)*10</f>
        <v>75.12301276</v>
      </c>
      <c r="J13" s="12">
        <f>('canopy corr tmin'!J13)*10</f>
        <v>53.08480110000001</v>
      </c>
      <c r="K13" s="12">
        <f>('canopy corr tmin'!K13)*10</f>
        <v>23.8889196</v>
      </c>
      <c r="L13" s="12">
        <f>('canopy corr tmin'!L13)*10</f>
        <v>-18.33146738</v>
      </c>
      <c r="M13" s="12">
        <f>('canopy corr tmin'!M13)*10</f>
        <v>-31.51570152</v>
      </c>
      <c r="N13" s="13">
        <f t="shared" si="0"/>
        <v>11.53111489666667</v>
      </c>
    </row>
    <row r="14" spans="1:14" ht="11.25">
      <c r="A14" s="4" t="s">
        <v>14</v>
      </c>
      <c r="B14" s="12">
        <f>('canopy corr tmin'!B14)*10</f>
        <v>-15.3846665</v>
      </c>
      <c r="C14" s="12">
        <f>('canopy corr tmin'!C14)*10</f>
        <v>-8.0422715</v>
      </c>
      <c r="D14" s="12">
        <f>('canopy corr tmin'!D14)*10</f>
        <v>-2.719543</v>
      </c>
      <c r="E14" s="12">
        <f>('canopy corr tmin'!E14)*10</f>
        <v>16.4954615</v>
      </c>
      <c r="F14" s="12">
        <f>('canopy corr tmin'!F14)*10</f>
        <v>39.88975450000001</v>
      </c>
      <c r="G14" s="12">
        <f>('canopy corr tmin'!G14)*10</f>
        <v>68.1701585</v>
      </c>
      <c r="H14" s="12">
        <f>('canopy corr tmin'!H14)*10</f>
        <v>86.0194615</v>
      </c>
      <c r="I14" s="12">
        <f>('canopy corr tmin'!I14)*10</f>
        <v>88.602719</v>
      </c>
      <c r="J14" s="12">
        <f>('canopy corr tmin'!J14)*10</f>
        <v>66.5965275</v>
      </c>
      <c r="K14" s="12">
        <f>('canopy corr tmin'!K14)*10</f>
        <v>42.57699000000001</v>
      </c>
      <c r="L14" s="12">
        <f>('canopy corr tmin'!L14)*10</f>
        <v>3.4346155000000023</v>
      </c>
      <c r="M14" s="12">
        <f>('canopy corr tmin'!M14)*10</f>
        <v>-13.687338</v>
      </c>
      <c r="N14" s="13">
        <f t="shared" si="0"/>
        <v>30.99598908333333</v>
      </c>
    </row>
    <row r="15" spans="1:14" ht="11.25">
      <c r="A15" s="4" t="s">
        <v>15</v>
      </c>
      <c r="B15" s="12">
        <f>('canopy corr tmin'!B15)*10</f>
        <v>-14.05938484</v>
      </c>
      <c r="C15" s="12">
        <f>('canopy corr tmin'!C15)*10</f>
        <v>-3.65953564</v>
      </c>
      <c r="D15" s="12">
        <f>('canopy corr tmin'!D15)*10</f>
        <v>3.721328720000001</v>
      </c>
      <c r="E15" s="12">
        <f>('canopy corr tmin'!E15)*10</f>
        <v>23.82489804</v>
      </c>
      <c r="F15" s="12">
        <f>('canopy corr tmin'!F15)*10</f>
        <v>45.37882932000001</v>
      </c>
      <c r="G15" s="12">
        <f>('canopy corr tmin'!G15)*10</f>
        <v>72.75349716000001</v>
      </c>
      <c r="H15" s="12">
        <f>('canopy corr tmin'!H15)*10</f>
        <v>79.12793804</v>
      </c>
      <c r="I15" s="12">
        <f>('canopy corr tmin'!I15)*10</f>
        <v>78.72564024</v>
      </c>
      <c r="J15" s="12">
        <f>('canopy corr tmin'!J15)*10</f>
        <v>53.6503414</v>
      </c>
      <c r="K15" s="12">
        <f>('canopy corr tmin'!K15)*10</f>
        <v>29.2502104</v>
      </c>
      <c r="L15" s="12">
        <f>('canopy corr tmin'!L15)*10</f>
        <v>5.939465880000001</v>
      </c>
      <c r="M15" s="12">
        <f>('canopy corr tmin'!M15)*10</f>
        <v>-10.31690448</v>
      </c>
      <c r="N15" s="13">
        <f t="shared" si="0"/>
        <v>30.36136035333334</v>
      </c>
    </row>
    <row r="16" spans="1:14" ht="11.25">
      <c r="A16" s="4" t="s">
        <v>16</v>
      </c>
      <c r="B16" s="12">
        <f>('canopy corr tmin'!B16)*10</f>
        <v>-9.35500434</v>
      </c>
      <c r="C16" s="12">
        <f>('canopy corr tmin'!C16)*10</f>
        <v>-3.007370140000001</v>
      </c>
      <c r="D16" s="12">
        <f>('canopy corr tmin'!D16)*10</f>
        <v>3.3206597199999988</v>
      </c>
      <c r="E16" s="12">
        <f>('canopy corr tmin'!E16)*10</f>
        <v>21.525502540000005</v>
      </c>
      <c r="F16" s="12">
        <f>('canopy corr tmin'!F16)*10</f>
        <v>45.93435282</v>
      </c>
      <c r="G16" s="12">
        <f>('canopy corr tmin'!G16)*10</f>
        <v>74.22335265999999</v>
      </c>
      <c r="H16" s="12">
        <f>('canopy corr tmin'!H16)*10</f>
        <v>86.12054254</v>
      </c>
      <c r="I16" s="12">
        <f>('canopy corr tmin'!I16)*10</f>
        <v>85.70511724</v>
      </c>
      <c r="J16" s="12">
        <f>('canopy corr tmin'!J16)*10</f>
        <v>62.69262390000001</v>
      </c>
      <c r="K16" s="12">
        <f>('canopy corr tmin'!K16)*10</f>
        <v>37.6383804</v>
      </c>
      <c r="L16" s="12">
        <f>('canopy corr tmin'!L16)*10</f>
        <v>9.480652379999999</v>
      </c>
      <c r="M16" s="12">
        <f>('canopy corr tmin'!M16)*10</f>
        <v>-8.653558480000001</v>
      </c>
      <c r="N16" s="13">
        <f t="shared" si="0"/>
        <v>33.80210427</v>
      </c>
    </row>
    <row r="17" spans="1:14" ht="11.25">
      <c r="A17" s="4" t="s">
        <v>17</v>
      </c>
      <c r="B17" s="12">
        <f>('canopy corr tmin'!B17)*10</f>
        <v>-20.543699770000003</v>
      </c>
      <c r="C17" s="12">
        <f>('canopy corr tmin'!C17)*10</f>
        <v>-20.22939467</v>
      </c>
      <c r="D17" s="12">
        <f>('canopy corr tmin'!D17)*10</f>
        <v>-14.935089340000001</v>
      </c>
      <c r="E17" s="12">
        <f>('canopy corr tmin'!E17)*10</f>
        <v>0.33439686999999996</v>
      </c>
      <c r="F17" s="12">
        <f>('canopy corr tmin'!F17)*10</f>
        <v>23.650641209999996</v>
      </c>
      <c r="G17" s="12">
        <f>('canopy corr tmin'!G17)*10</f>
        <v>50.884958729999994</v>
      </c>
      <c r="H17" s="12">
        <f>('canopy corr tmin'!H17)*10</f>
        <v>66.47751687</v>
      </c>
      <c r="I17" s="12">
        <f>('canopy corr tmin'!I17)*10</f>
        <v>67.05371222</v>
      </c>
      <c r="J17" s="12">
        <f>('canopy corr tmin'!J17)*10</f>
        <v>46.081307949999996</v>
      </c>
      <c r="K17" s="12">
        <f>('canopy corr tmin'!K17)*10</f>
        <v>25.2478462</v>
      </c>
      <c r="L17" s="12">
        <f>('canopy corr tmin'!L17)*10</f>
        <v>-6.81221061</v>
      </c>
      <c r="M17" s="12">
        <f>('canopy corr tmin'!M17)*10</f>
        <v>-22.868446440000003</v>
      </c>
      <c r="N17" s="13">
        <f t="shared" si="0"/>
        <v>16.19512826833333</v>
      </c>
    </row>
    <row r="18" spans="1:14" ht="11.25">
      <c r="A18" s="4" t="s">
        <v>18</v>
      </c>
      <c r="B18" s="12">
        <f>('canopy corr tmin'!B18)*10</f>
        <v>-5.356707910000001</v>
      </c>
      <c r="C18" s="12">
        <f>('canopy corr tmin'!C18)*10</f>
        <v>1.9906253900000004</v>
      </c>
      <c r="D18" s="12">
        <f>('canopy corr tmin'!D18)*10</f>
        <v>4.318350779999998</v>
      </c>
      <c r="E18" s="12">
        <f>('canopy corr tmin'!E18)*10</f>
        <v>20.52377721</v>
      </c>
      <c r="F18" s="12">
        <f>('canopy corr tmin'!F18)*10</f>
        <v>44.931791430000004</v>
      </c>
      <c r="G18" s="12">
        <f>('canopy corr tmin'!G18)*10</f>
        <v>76.22029759000002</v>
      </c>
      <c r="H18" s="12">
        <f>('canopy corr tmin'!H18)*10</f>
        <v>92.11473721000002</v>
      </c>
      <c r="I18" s="12">
        <f>('canopy corr tmin'!I18)*10</f>
        <v>91.69923625999999</v>
      </c>
      <c r="J18" s="12">
        <f>('canopy corr tmin'!J18)*10</f>
        <v>72.68710485000001</v>
      </c>
      <c r="K18" s="12">
        <f>('canopy corr tmin'!K18)*10</f>
        <v>44.634854600000004</v>
      </c>
      <c r="L18" s="12">
        <f>('canopy corr tmin'!L18)*10</f>
        <v>8.478008369999998</v>
      </c>
      <c r="M18" s="12">
        <f>('canopy corr tmin'!M18)*10</f>
        <v>-6.655498519999999</v>
      </c>
      <c r="N18" s="13">
        <f t="shared" si="0"/>
        <v>37.132214771666675</v>
      </c>
    </row>
    <row r="19" spans="1:14" ht="11.25">
      <c r="A19" s="4" t="s">
        <v>19</v>
      </c>
      <c r="B19" s="12">
        <f>('canopy corr tmin'!B19)*10</f>
        <v>-6.6812881</v>
      </c>
      <c r="C19" s="12">
        <f>('canopy corr tmin'!C19)*10</f>
        <v>-0.3912850999999984</v>
      </c>
      <c r="D19" s="12">
        <f>('canopy corr tmin'!D19)*10</f>
        <v>0.8784297999999979</v>
      </c>
      <c r="E19" s="12">
        <f>('canopy corr tmin'!E19)*10</f>
        <v>20.1950511</v>
      </c>
      <c r="F19" s="12">
        <f>('canopy corr tmin'!F19)*10</f>
        <v>46.443771299999995</v>
      </c>
      <c r="G19" s="12">
        <f>('canopy corr tmin'!G19)*10</f>
        <v>74.6382169</v>
      </c>
      <c r="H19" s="12">
        <f>('canopy corr tmin'!H19)*10</f>
        <v>88.00865110000001</v>
      </c>
      <c r="I19" s="12">
        <f>('canopy corr tmin'!I19)*10</f>
        <v>91.5787366</v>
      </c>
      <c r="J19" s="12">
        <f>('canopy corr tmin'!J19)*10</f>
        <v>69.63556349999999</v>
      </c>
      <c r="K19" s="12">
        <f>('canopy corr tmin'!K19)*10</f>
        <v>44.963086000000004</v>
      </c>
      <c r="L19" s="12">
        <f>('canopy corr tmin'!L19)*10</f>
        <v>8.974246700000002</v>
      </c>
      <c r="M19" s="12">
        <f>('canopy corr tmin'!M19)*10</f>
        <v>-7.025133199999999</v>
      </c>
      <c r="N19" s="13">
        <f t="shared" si="0"/>
        <v>35.934837216666665</v>
      </c>
    </row>
    <row r="20" spans="1:14" ht="11.25">
      <c r="A20" s="4" t="s">
        <v>20</v>
      </c>
      <c r="B20" s="12">
        <f>('canopy corr tmin'!B20)*10</f>
        <v>-11.21140341</v>
      </c>
      <c r="C20" s="12">
        <f>('canopy corr tmin'!C20)*10</f>
        <v>-5.83840511</v>
      </c>
      <c r="D20" s="12">
        <f>('canopy corr tmin'!D20)*10</f>
        <v>4.51528978</v>
      </c>
      <c r="E20" s="12">
        <f>('canopy corr tmin'!E20)*10</f>
        <v>22.670937710000004</v>
      </c>
      <c r="F20" s="12">
        <f>('canopy corr tmin'!F20)*10</f>
        <v>51.15026293</v>
      </c>
      <c r="G20" s="12">
        <f>('canopy corr tmin'!G20)*10</f>
        <v>75.48087708999999</v>
      </c>
      <c r="H20" s="12">
        <f>('canopy corr tmin'!H20)*10</f>
        <v>85.60989770999998</v>
      </c>
      <c r="I20" s="12">
        <f>('canopy corr tmin'!I20)*10</f>
        <v>83.20084926</v>
      </c>
      <c r="J20" s="12">
        <f>('canopy corr tmin'!J20)*10</f>
        <v>56.15784735</v>
      </c>
      <c r="K20" s="12">
        <f>('canopy corr tmin'!K20)*10</f>
        <v>29.935584600000006</v>
      </c>
      <c r="L20" s="12">
        <f>('canopy corr tmin'!L20)*10</f>
        <v>9.703526870000001</v>
      </c>
      <c r="M20" s="12">
        <f>('canopy corr tmin'!M20)*10</f>
        <v>-9.490024519999999</v>
      </c>
      <c r="N20" s="13">
        <f t="shared" si="0"/>
        <v>32.657103355</v>
      </c>
    </row>
    <row r="21" spans="1:14" ht="11.25">
      <c r="A21" s="4" t="s">
        <v>21</v>
      </c>
      <c r="B21" s="12">
        <f>('canopy corr tmin'!B21)*10</f>
        <v>-6.069906889999999</v>
      </c>
      <c r="C21" s="12">
        <f>('canopy corr tmin'!C21)*10</f>
        <v>-0.6719161899999992</v>
      </c>
      <c r="D21" s="12">
        <f>('canopy corr tmin'!D21)*10</f>
        <v>2.707067620000001</v>
      </c>
      <c r="E21" s="12">
        <f>('canopy corr tmin'!E21)*10</f>
        <v>21.81424159</v>
      </c>
      <c r="F21" s="12">
        <f>('canopy corr tmin'!F21)*10</f>
        <v>45.36300897</v>
      </c>
      <c r="G21" s="12">
        <f>('canopy corr tmin'!G21)*10</f>
        <v>74.73462760999999</v>
      </c>
      <c r="H21" s="12">
        <f>('canopy corr tmin'!H21)*10</f>
        <v>89.09208159</v>
      </c>
      <c r="I21" s="12">
        <f>('canopy corr tmin'!I21)*10</f>
        <v>90.68931654</v>
      </c>
      <c r="J21" s="12">
        <f>('canopy corr tmin'!J21)*10</f>
        <v>70.61625315</v>
      </c>
      <c r="K21" s="12">
        <f>('canopy corr tmin'!K21)*10</f>
        <v>43.2284334</v>
      </c>
      <c r="L21" s="12">
        <f>('canopy corr tmin'!L21)*10</f>
        <v>7.923135230000002</v>
      </c>
      <c r="M21" s="12">
        <f>('canopy corr tmin'!M21)*10</f>
        <v>-9.32888708</v>
      </c>
      <c r="N21" s="13">
        <f t="shared" si="0"/>
        <v>35.84145462833333</v>
      </c>
    </row>
    <row r="22" spans="1:14" ht="11.25">
      <c r="A22" s="4" t="s">
        <v>22</v>
      </c>
      <c r="B22" s="12">
        <f>('canopy corr tmin'!B22)*10</f>
        <v>-13.115903280000001</v>
      </c>
      <c r="C22" s="12">
        <f>('canopy corr tmin'!C22)*10</f>
        <v>-9.72603688</v>
      </c>
      <c r="D22" s="12">
        <f>('canopy corr tmin'!D22)*10</f>
        <v>-8.355273760000001</v>
      </c>
      <c r="E22" s="12">
        <f>('canopy corr tmin'!E22)*10</f>
        <v>9.76765768</v>
      </c>
      <c r="F22" s="12">
        <f>('canopy corr tmin'!F22)*10</f>
        <v>31.29385144</v>
      </c>
      <c r="G22" s="12">
        <f>('canopy corr tmin'!G22)*10</f>
        <v>60.65214072</v>
      </c>
      <c r="H22" s="12">
        <f>('canopy corr tmin'!H22)*10</f>
        <v>81.93533768000002</v>
      </c>
      <c r="I22" s="12">
        <f>('canopy corr tmin'!I22)*10</f>
        <v>86.53053008</v>
      </c>
      <c r="J22" s="12">
        <f>('canopy corr tmin'!J22)*10</f>
        <v>67.46723879999999</v>
      </c>
      <c r="K22" s="12">
        <f>('canopy corr tmin'!K22)*10</f>
        <v>37.1332368</v>
      </c>
      <c r="L22" s="12">
        <f>('canopy corr tmin'!L22)*10</f>
        <v>-2.148253040000001</v>
      </c>
      <c r="M22" s="12">
        <f>('canopy corr tmin'!M22)*10</f>
        <v>-16.38126816</v>
      </c>
      <c r="N22" s="13">
        <f t="shared" si="0"/>
        <v>27.08777150666667</v>
      </c>
    </row>
    <row r="23" spans="1:14" ht="11.25">
      <c r="A23" s="4" t="s">
        <v>23</v>
      </c>
      <c r="B23" s="12">
        <f>('canopy corr tmin'!B23)*10</f>
        <v>-10.779798940000001</v>
      </c>
      <c r="C23" s="12">
        <f>('canopy corr tmin'!C23)*10</f>
        <v>-7.33056674</v>
      </c>
      <c r="D23" s="12">
        <f>('canopy corr tmin'!D23)*10</f>
        <v>-5.899733480000001</v>
      </c>
      <c r="E23" s="12">
        <f>('canopy corr tmin'!E23)*10</f>
        <v>11.10805514</v>
      </c>
      <c r="F23" s="12">
        <f>('canopy corr tmin'!F23)*10</f>
        <v>32.79919862</v>
      </c>
      <c r="G23" s="12">
        <f>('canopy corr tmin'!G23)*10</f>
        <v>61.25488806</v>
      </c>
      <c r="H23" s="12">
        <f>('canopy corr tmin'!H23)*10</f>
        <v>75.08069514</v>
      </c>
      <c r="I23" s="12">
        <f>('canopy corr tmin'!I23)*10</f>
        <v>77.69081284</v>
      </c>
      <c r="J23" s="12">
        <f>('canopy corr tmin'!J23)*10</f>
        <v>60.556114900000004</v>
      </c>
      <c r="K23" s="12">
        <f>('canopy corr tmin'!K23)*10</f>
        <v>36.82885640000001</v>
      </c>
      <c r="L23" s="12">
        <f>('canopy corr tmin'!L23)*10</f>
        <v>1.3733945800000003</v>
      </c>
      <c r="M23" s="12">
        <f>('canopy corr tmin'!M23)*10</f>
        <v>-13.99850968</v>
      </c>
      <c r="N23" s="13">
        <f t="shared" si="0"/>
        <v>26.55695057</v>
      </c>
    </row>
    <row r="24" spans="1:14" ht="11.25">
      <c r="A24" s="4" t="s">
        <v>24</v>
      </c>
      <c r="B24" s="12">
        <f>('canopy corr tmin'!B24)*10</f>
        <v>-11.18015112</v>
      </c>
      <c r="C24" s="12">
        <f>('canopy corr tmin'!C24)*10</f>
        <v>-5.27174552</v>
      </c>
      <c r="D24" s="12">
        <f>('canopy corr tmin'!D24)*10</f>
        <v>2.623708960000002</v>
      </c>
      <c r="E24" s="12">
        <f>('canopy corr tmin'!E24)*10</f>
        <v>20.74090872</v>
      </c>
      <c r="F24" s="12">
        <f>('canopy corr tmin'!F24)*10</f>
        <v>44.707879760000004</v>
      </c>
      <c r="G24" s="12">
        <f>('canopy corr tmin'!G24)*10</f>
        <v>74.91692488</v>
      </c>
      <c r="H24" s="12">
        <f>('canopy corr tmin'!H24)*10</f>
        <v>89.93962872</v>
      </c>
      <c r="I24" s="12">
        <f>('canopy corr tmin'!I24)*10</f>
        <v>90.66518832</v>
      </c>
      <c r="J24" s="12">
        <f>('canopy corr tmin'!J24)*10</f>
        <v>68.9781852</v>
      </c>
      <c r="K24" s="12">
        <f>('canopy corr tmin'!K24)*10</f>
        <v>41.2092272</v>
      </c>
      <c r="L24" s="12">
        <f>('canopy corr tmin'!L24)*10</f>
        <v>9.40815384</v>
      </c>
      <c r="M24" s="12">
        <f>('canopy corr tmin'!M24)*10</f>
        <v>-11.038008640000001</v>
      </c>
      <c r="N24" s="13">
        <f t="shared" si="0"/>
        <v>34.64165836</v>
      </c>
    </row>
    <row r="25" spans="1:14" ht="11.25">
      <c r="A25" s="4" t="s">
        <v>25</v>
      </c>
      <c r="B25" s="12">
        <f>('canopy corr tmin'!B25)*10</f>
        <v>-14.170818359999998</v>
      </c>
      <c r="C25" s="12">
        <f>('canopy corr tmin'!C25)*10</f>
        <v>-5.79065156</v>
      </c>
      <c r="D25" s="12">
        <f>('canopy corr tmin'!D25)*10</f>
        <v>-0.4297031200000001</v>
      </c>
      <c r="E25" s="12">
        <f>('canopy corr tmin'!E25)*10</f>
        <v>17.712041160000002</v>
      </c>
      <c r="F25" s="12">
        <f>('canopy corr tmin'!F25)*10</f>
        <v>45.21128428000001</v>
      </c>
      <c r="G25" s="12">
        <f>('canopy corr tmin'!G25)*10</f>
        <v>69.55365964</v>
      </c>
      <c r="H25" s="12">
        <f>('canopy corr tmin'!H25)*10</f>
        <v>74.74820116000001</v>
      </c>
      <c r="I25" s="12">
        <f>('canopy corr tmin'!I25)*10</f>
        <v>76.34095496</v>
      </c>
      <c r="J25" s="12">
        <f>('canopy corr tmin'!J25)*10</f>
        <v>48.2893306</v>
      </c>
      <c r="K25" s="12">
        <f>('canopy corr tmin'!K25)*10</f>
        <v>27.0195816</v>
      </c>
      <c r="L25" s="12">
        <f>('canopy corr tmin'!L25)*10</f>
        <v>3.766516520000003</v>
      </c>
      <c r="M25" s="12">
        <f>('canopy corr tmin'!M25)*10</f>
        <v>-15.443805919999999</v>
      </c>
      <c r="N25" s="13">
        <f t="shared" si="0"/>
        <v>27.23388258</v>
      </c>
    </row>
    <row r="26" spans="1:14" ht="11.25">
      <c r="A26" s="4" t="s">
        <v>26</v>
      </c>
      <c r="B26" s="12">
        <f>('canopy corr tmin'!B26)*10</f>
        <v>-12.44789901</v>
      </c>
      <c r="C26" s="12">
        <f>('canopy corr tmin'!C26)*10</f>
        <v>-8.116672710000001</v>
      </c>
      <c r="D26" s="12">
        <f>('canopy corr tmin'!D26)*10</f>
        <v>1.194754579999997</v>
      </c>
      <c r="E26" s="12">
        <f>('canopy corr tmin'!E26)*10</f>
        <v>18.43142131</v>
      </c>
      <c r="F26" s="12">
        <f>('canopy corr tmin'!F26)*10</f>
        <v>40.79468173000001</v>
      </c>
      <c r="G26" s="12">
        <f>('canopy corr tmin'!G26)*10</f>
        <v>66.05676149000001</v>
      </c>
      <c r="H26" s="12">
        <f>('canopy corr tmin'!H26)*10</f>
        <v>75.80398131000001</v>
      </c>
      <c r="I26" s="12">
        <f>('canopy corr tmin'!I26)*10</f>
        <v>75.38443086000001</v>
      </c>
      <c r="J26" s="12">
        <f>('canopy corr tmin'!J26)*10</f>
        <v>48.39167335</v>
      </c>
      <c r="K26" s="12">
        <f>('canopy corr tmin'!K26)*10</f>
        <v>26.4461206</v>
      </c>
      <c r="L26" s="12">
        <f>('canopy corr tmin'!L26)*10</f>
        <v>5.33647607</v>
      </c>
      <c r="M26" s="12">
        <f>('canopy corr tmin'!M26)*10</f>
        <v>-10.759347720000001</v>
      </c>
      <c r="N26" s="13">
        <f t="shared" si="0"/>
        <v>27.20969848833334</v>
      </c>
    </row>
    <row r="27" spans="1:14" ht="11.25">
      <c r="A27" s="4" t="s">
        <v>27</v>
      </c>
      <c r="B27" s="12">
        <f>('canopy corr tmin'!B27)*10</f>
        <v>-15.31452832</v>
      </c>
      <c r="C27" s="12">
        <f>('canopy corr tmin'!C27)*10</f>
        <v>-7.606486720000001</v>
      </c>
      <c r="D27" s="12">
        <f>('canopy corr tmin'!D27)*10</f>
        <v>-4.913773440000001</v>
      </c>
      <c r="E27" s="12">
        <f>('canopy corr tmin'!E27)*10</f>
        <v>11.592041919999998</v>
      </c>
      <c r="F27" s="12">
        <f>('canopy corr tmin'!F27)*10</f>
        <v>36.002295360000005</v>
      </c>
      <c r="G27" s="12">
        <f>('canopy corr tmin'!G27)*10</f>
        <v>61.88260768</v>
      </c>
      <c r="H27" s="12">
        <f>('canopy corr tmin'!H27)*10</f>
        <v>80.07396192</v>
      </c>
      <c r="I27" s="12">
        <f>('canopy corr tmin'!I27)*10</f>
        <v>83.74914752000001</v>
      </c>
      <c r="J27" s="12">
        <f>('canopy corr tmin'!J27)*10</f>
        <v>59.3031472</v>
      </c>
      <c r="K27" s="12">
        <f>('canopy corr tmin'!K27)*10</f>
        <v>35.8614592</v>
      </c>
      <c r="L27" s="12">
        <f>('canopy corr tmin'!L27)*10</f>
        <v>3.6475542399999994</v>
      </c>
      <c r="M27" s="12">
        <f>('canopy corr tmin'!M27)*10</f>
        <v>-14.329847039999999</v>
      </c>
      <c r="N27" s="13">
        <f t="shared" si="0"/>
        <v>27.49563162666667</v>
      </c>
    </row>
    <row r="28" spans="1:14" ht="11.25">
      <c r="A28" s="4" t="s">
        <v>28</v>
      </c>
      <c r="B28" s="12">
        <f>('canopy corr tmin'!B28)*10</f>
        <v>-10.023008610000002</v>
      </c>
      <c r="C28" s="12">
        <f>('canopy corr tmin'!C28)*10</f>
        <v>-4.61673431</v>
      </c>
      <c r="D28" s="12">
        <f>('canopy corr tmin'!D28)*10</f>
        <v>3.77063138</v>
      </c>
      <c r="E28" s="12">
        <f>('canopy corr tmin'!E28)*10</f>
        <v>20.86173891</v>
      </c>
      <c r="F28" s="12">
        <f>('canopy corr tmin'!F28)*10</f>
        <v>45.433522530000005</v>
      </c>
      <c r="G28" s="12">
        <f>('canopy corr tmin'!G28)*10</f>
        <v>73.81873189000001</v>
      </c>
      <c r="H28" s="12">
        <f>('canopy corr tmin'!H28)*10</f>
        <v>84.25189891000001</v>
      </c>
      <c r="I28" s="12">
        <f>('canopy corr tmin'!I28)*10</f>
        <v>83.85121646</v>
      </c>
      <c r="J28" s="12">
        <f>('canopy corr tmin'!J28)*10</f>
        <v>63.768189350000014</v>
      </c>
      <c r="K28" s="12">
        <f>('canopy corr tmin'!K28)*10</f>
        <v>34.3254966</v>
      </c>
      <c r="L28" s="12">
        <f>('canopy corr tmin'!L28)*10</f>
        <v>8.995923269999999</v>
      </c>
      <c r="M28" s="12">
        <f>('canopy corr tmin'!M28)*10</f>
        <v>-7.27547892</v>
      </c>
      <c r="N28" s="13">
        <f t="shared" si="0"/>
        <v>33.096843955000004</v>
      </c>
    </row>
    <row r="29" spans="1:14" ht="11.25">
      <c r="A29" s="4" t="s">
        <v>29</v>
      </c>
      <c r="B29" s="12">
        <f>('canopy corr tmin'!B29)*10</f>
        <v>-13.19486876</v>
      </c>
      <c r="C29" s="12">
        <f>('canopy corr tmin'!C29)*10</f>
        <v>-24.818949960000005</v>
      </c>
      <c r="D29" s="12">
        <f>('canopy corr tmin'!D29)*10</f>
        <v>-22.46229992</v>
      </c>
      <c r="E29" s="12">
        <f>('canopy corr tmin'!E29)*10</f>
        <v>-3.312316439999999</v>
      </c>
      <c r="F29" s="12">
        <f>('canopy corr tmin'!F29)*10</f>
        <v>10.17512348</v>
      </c>
      <c r="G29" s="12">
        <f>('canopy corr tmin'!G29)*10</f>
        <v>45.510529240000004</v>
      </c>
      <c r="H29" s="12">
        <f>('canopy corr tmin'!H29)*10</f>
        <v>65.66624356</v>
      </c>
      <c r="I29" s="12">
        <f>('canopy corr tmin'!I29)*10</f>
        <v>69.25792935999999</v>
      </c>
      <c r="J29" s="12">
        <f>('canopy corr tmin'!J29)*10</f>
        <v>45.21141459999999</v>
      </c>
      <c r="K29" s="12">
        <f>('canopy corr tmin'!K29)*10</f>
        <v>28.969805599999997</v>
      </c>
      <c r="L29" s="12">
        <f>('canopy corr tmin'!L29)*10</f>
        <v>-22.27081068</v>
      </c>
      <c r="M29" s="12">
        <f>('canopy corr tmin'!M29)*10</f>
        <v>-27.47119472</v>
      </c>
      <c r="N29" s="13">
        <f t="shared" si="0"/>
        <v>12.605050446666665</v>
      </c>
    </row>
    <row r="30" spans="1:14" ht="11.25">
      <c r="A30" s="4" t="s">
        <v>30</v>
      </c>
      <c r="B30" s="12">
        <f>('canopy corr tmin'!B30)*10</f>
        <v>-5.011684879999999</v>
      </c>
      <c r="C30" s="12">
        <f>('canopy corr tmin'!C30)*10</f>
        <v>4.396589520000001</v>
      </c>
      <c r="D30" s="12">
        <f>('canopy corr tmin'!D30)*10</f>
        <v>9.78597904</v>
      </c>
      <c r="E30" s="12">
        <f>('canopy corr tmin'!E30)*10</f>
        <v>22.873207280000003</v>
      </c>
      <c r="F30" s="12">
        <f>('canopy corr tmin'!F30)*10</f>
        <v>50.45054824</v>
      </c>
      <c r="G30" s="12">
        <f>('canopy corr tmin'!G30)*10</f>
        <v>81.83903912000002</v>
      </c>
      <c r="H30" s="12">
        <f>('canopy corr tmin'!H30)*10</f>
        <v>87.29048728000001</v>
      </c>
      <c r="I30" s="12">
        <f>('canopy corr tmin'!I30)*10</f>
        <v>84.89030767999999</v>
      </c>
      <c r="J30" s="12">
        <f>('canopy corr tmin'!J30)*10</f>
        <v>69.80487480000001</v>
      </c>
      <c r="K30" s="12">
        <f>('canopy corr tmin'!K30)*10</f>
        <v>41.3489328</v>
      </c>
      <c r="L30" s="12">
        <f>('canopy corr tmin'!L30)*10</f>
        <v>8.013498160000003</v>
      </c>
      <c r="M30" s="12">
        <f>('canopy corr tmin'!M30)*10</f>
        <v>-2.262583359999999</v>
      </c>
      <c r="N30" s="13">
        <f t="shared" si="0"/>
        <v>37.78493297333333</v>
      </c>
    </row>
    <row r="31" spans="1:14" ht="11.25">
      <c r="A31" s="4" t="s">
        <v>31</v>
      </c>
      <c r="B31" s="12">
        <f>('canopy corr tmin'!B31)*10</f>
        <v>-21.54239704</v>
      </c>
      <c r="C31" s="12">
        <f>('canopy corr tmin'!C31)*10</f>
        <v>-16.22786184</v>
      </c>
      <c r="D31" s="12">
        <f>('canopy corr tmin'!D31)*10</f>
        <v>-11.933323679999999</v>
      </c>
      <c r="E31" s="12">
        <f>('canopy corr tmin'!E31)*10</f>
        <v>-0.6642837599999984</v>
      </c>
      <c r="F31" s="12">
        <f>('canopy corr tmin'!F31)*10</f>
        <v>18.65259992</v>
      </c>
      <c r="G31" s="12">
        <f>('canopy corr tmin'!G31)*10</f>
        <v>52.887294960000006</v>
      </c>
      <c r="H31" s="12">
        <f>('canopy corr tmin'!H31)*10</f>
        <v>73.48195624</v>
      </c>
      <c r="I31" s="12">
        <f>('canopy corr tmin'!I31)*10</f>
        <v>77.05820944</v>
      </c>
      <c r="J31" s="12">
        <f>('canopy corr tmin'!J31)*10</f>
        <v>65.0855284</v>
      </c>
      <c r="K31" s="12">
        <f>('canopy corr tmin'!K31)*10</f>
        <v>37.2505424</v>
      </c>
      <c r="L31" s="12">
        <f>('canopy corr tmin'!L31)*10</f>
        <v>-12.81018872</v>
      </c>
      <c r="M31" s="12">
        <f>('canopy corr tmin'!M31)*10</f>
        <v>-16.86696288</v>
      </c>
      <c r="N31" s="13">
        <f t="shared" si="0"/>
        <v>20.36425945333334</v>
      </c>
    </row>
    <row r="32" spans="1:14" ht="11.25">
      <c r="A32" s="4" t="s">
        <v>32</v>
      </c>
      <c r="B32" s="12">
        <f>('canopy corr tmin'!B32)*10</f>
        <v>-0.25940399999999975</v>
      </c>
      <c r="C32" s="12">
        <f>('canopy corr tmin'!C32)*10</f>
        <v>4.105116</v>
      </c>
      <c r="D32" s="12">
        <f>('canopy corr tmin'!D32)*10</f>
        <v>11.450231999999998</v>
      </c>
      <c r="E32" s="12">
        <f>('canopy corr tmin'!E32)*10</f>
        <v>29.622324</v>
      </c>
      <c r="F32" s="12">
        <f>('canopy corr tmin'!F32)*10</f>
        <v>59.078092</v>
      </c>
      <c r="G32" s="12">
        <f>('canopy corr tmin'!G32)*10</f>
        <v>82.39479600000001</v>
      </c>
      <c r="H32" s="12">
        <f>('canopy corr tmin'!H32)*10</f>
        <v>99.446324</v>
      </c>
      <c r="I32" s="12">
        <f>('canopy corr tmin'!I32)*10</f>
        <v>104.03514399999999</v>
      </c>
      <c r="J32" s="12">
        <f>('canopy corr tmin'!J32)*10</f>
        <v>77.00233999999999</v>
      </c>
      <c r="K32" s="12">
        <f>('canopy corr tmin'!K32)*10</f>
        <v>56.836240000000004</v>
      </c>
      <c r="L32" s="12">
        <f>('canopy corr tmin'!L32)*10</f>
        <v>10.629028</v>
      </c>
      <c r="M32" s="12">
        <f>('canopy corr tmin'!M32)*10</f>
        <v>0.45531200000000105</v>
      </c>
      <c r="N32" s="13">
        <f t="shared" si="0"/>
        <v>44.566295333333336</v>
      </c>
    </row>
    <row r="33" spans="1:14" ht="11.25">
      <c r="A33" s="4" t="s">
        <v>33</v>
      </c>
      <c r="B33" s="12">
        <f>('canopy corr tmin'!B33)*10</f>
        <v>-13.87048899</v>
      </c>
      <c r="C33" s="12">
        <f>('canopy corr tmin'!C33)*10</f>
        <v>-7.4372752900000005</v>
      </c>
      <c r="D33" s="12">
        <f>('canopy corr tmin'!D33)*10</f>
        <v>-5.0226505800000005</v>
      </c>
      <c r="E33" s="12">
        <f>('canopy corr tmin'!E33)*10</f>
        <v>14.016206689999997</v>
      </c>
      <c r="F33" s="12">
        <f>('canopy corr tmin'!F33)*10</f>
        <v>31.662842270000002</v>
      </c>
      <c r="G33" s="12">
        <f>('canopy corr tmin'!G33)*10</f>
        <v>56.09225051</v>
      </c>
      <c r="H33" s="12">
        <f>('canopy corr tmin'!H33)*10</f>
        <v>65.77164669</v>
      </c>
      <c r="I33" s="12">
        <f>('canopy corr tmin'!I33)*10</f>
        <v>65.37773714</v>
      </c>
      <c r="J33" s="12">
        <f>('canopy corr tmin'!J33)*10</f>
        <v>45.26230665</v>
      </c>
      <c r="K33" s="12">
        <f>('canopy corr tmin'!K33)*10</f>
        <v>25.641159400000006</v>
      </c>
      <c r="L33" s="12">
        <f>('canopy corr tmin'!L33)*10</f>
        <v>1.2326399300000013</v>
      </c>
      <c r="M33" s="12">
        <f>('canopy corr tmin'!M33)*10</f>
        <v>-14.101788280000003</v>
      </c>
      <c r="N33" s="13">
        <f t="shared" si="0"/>
        <v>22.052048845</v>
      </c>
    </row>
    <row r="34" spans="1:14" ht="11.25">
      <c r="A34" s="4" t="s">
        <v>34</v>
      </c>
      <c r="B34" s="12">
        <f>('canopy corr tmin'!B34)*10</f>
        <v>-20.715058870000004</v>
      </c>
      <c r="C34" s="12">
        <f>('canopy corr tmin'!C34)*10</f>
        <v>-21.43102077</v>
      </c>
      <c r="D34" s="12">
        <f>('canopy corr tmin'!D34)*10</f>
        <v>-13.167341540000002</v>
      </c>
      <c r="E34" s="12">
        <f>('canopy corr tmin'!E34)*10</f>
        <v>2.16084897</v>
      </c>
      <c r="F34" s="12">
        <f>('canopy corr tmin'!F34)*10</f>
        <v>26.39299551</v>
      </c>
      <c r="G34" s="12">
        <f>('canopy corr tmin'!G34)*10</f>
        <v>55.57765463</v>
      </c>
      <c r="H34" s="12">
        <f>('canopy corr tmin'!H34)*10</f>
        <v>68.89356896999999</v>
      </c>
      <c r="I34" s="12">
        <f>('canopy corr tmin'!I34)*10</f>
        <v>67.46215482</v>
      </c>
      <c r="J34" s="12">
        <f>('canopy corr tmin'!J34)*10</f>
        <v>45.526156449999995</v>
      </c>
      <c r="K34" s="12">
        <f>('canopy corr tmin'!K34)*10</f>
        <v>25.893192199999998</v>
      </c>
      <c r="L34" s="12">
        <f>('canopy corr tmin'!L34)*10</f>
        <v>-2.078166909999999</v>
      </c>
      <c r="M34" s="12">
        <f>('canopy corr tmin'!M34)*10</f>
        <v>-19.063591640000002</v>
      </c>
      <c r="N34" s="13">
        <f t="shared" si="0"/>
        <v>17.954282651666663</v>
      </c>
    </row>
    <row r="35" spans="1:14" ht="11.25">
      <c r="A35" s="4" t="s">
        <v>35</v>
      </c>
      <c r="B35" s="12">
        <f>('canopy corr tmin'!B35)*10</f>
        <v>-7.0969635900000005</v>
      </c>
      <c r="C35" s="12">
        <f>('canopy corr tmin'!C35)*10</f>
        <v>-2.703751889999999</v>
      </c>
      <c r="D35" s="12">
        <f>('canopy corr tmin'!D35)*10</f>
        <v>-0.3296037800000007</v>
      </c>
      <c r="E35" s="12">
        <f>('canopy corr tmin'!E35)*10</f>
        <v>13.78683929</v>
      </c>
      <c r="F35" s="12">
        <f>('canopy corr tmin'!F35)*10</f>
        <v>41.322328070000005</v>
      </c>
      <c r="G35" s="12">
        <f>('canopy corr tmin'!G35)*10</f>
        <v>71.68610591000001</v>
      </c>
      <c r="H35" s="12">
        <f>('canopy corr tmin'!H35)*10</f>
        <v>86.99987929000001</v>
      </c>
      <c r="I35" s="12">
        <f>('canopy corr tmin'!I35)*10</f>
        <v>87.59591274</v>
      </c>
      <c r="J35" s="12">
        <f>('canopy corr tmin'!J35)*10</f>
        <v>63.52859765000001</v>
      </c>
      <c r="K35" s="12">
        <f>('canopy corr tmin'!K35)*10</f>
        <v>41.172435400000005</v>
      </c>
      <c r="L35" s="12">
        <f>('canopy corr tmin'!L35)*10</f>
        <v>5.881142130000001</v>
      </c>
      <c r="M35" s="12">
        <f>('canopy corr tmin'!M35)*10</f>
        <v>-7.35969948</v>
      </c>
      <c r="N35" s="13">
        <f t="shared" si="0"/>
        <v>32.87360181166667</v>
      </c>
    </row>
    <row r="36" spans="1:14" ht="11.25">
      <c r="A36" s="4" t="s">
        <v>36</v>
      </c>
      <c r="B36" s="12">
        <f>('canopy corr tmin'!B36)*10</f>
        <v>-20.67377676</v>
      </c>
      <c r="C36" s="12">
        <f>('canopy corr tmin'!C36)*10</f>
        <v>-15.205817960000001</v>
      </c>
      <c r="D36" s="12">
        <f>('canopy corr tmin'!D36)*10</f>
        <v>-11.75603592</v>
      </c>
      <c r="E36" s="12">
        <f>('canopy corr tmin'!E36)*10</f>
        <v>5.21543156</v>
      </c>
      <c r="F36" s="12">
        <f>('canopy corr tmin'!F36)*10</f>
        <v>26.958607480000005</v>
      </c>
      <c r="G36" s="12">
        <f>('canopy corr tmin'!G36)*10</f>
        <v>55.44502123999999</v>
      </c>
      <c r="H36" s="12">
        <f>('canopy corr tmin'!H36)*10</f>
        <v>66.44199156</v>
      </c>
      <c r="I36" s="12">
        <f>('canopy corr tmin'!I36)*10</f>
        <v>67.05681736</v>
      </c>
      <c r="J36" s="12">
        <f>('canopy corr tmin'!J36)*10</f>
        <v>46.8995946</v>
      </c>
      <c r="K36" s="12">
        <f>('canopy corr tmin'!K36)*10</f>
        <v>22.0482856</v>
      </c>
      <c r="L36" s="12">
        <f>('canopy corr tmin'!L36)*10</f>
        <v>-2.4620546799999987</v>
      </c>
      <c r="M36" s="12">
        <f>('canopy corr tmin'!M36)*10</f>
        <v>-17.87777072</v>
      </c>
      <c r="N36" s="13">
        <f t="shared" si="0"/>
        <v>18.507524446666665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:N36"/>
    </sheetView>
  </sheetViews>
  <sheetFormatPr defaultColWidth="9.140625" defaultRowHeight="12.75"/>
  <cols>
    <col min="1" max="1" width="9.140625" style="20" customWidth="1"/>
    <col min="2" max="14" width="8.57421875" style="19" customWidth="1"/>
    <col min="15" max="16384" width="9.140625" style="19" customWidth="1"/>
  </cols>
  <sheetData>
    <row r="1" ht="11.25">
      <c r="A1" s="29" t="s">
        <v>38</v>
      </c>
    </row>
    <row r="2" spans="1:2" ht="11.25">
      <c r="A2" s="18" t="s">
        <v>1</v>
      </c>
      <c r="B2" s="24" t="s">
        <v>2</v>
      </c>
    </row>
    <row r="3" spans="1:14" s="20" customFormat="1" ht="11.25">
      <c r="A3" s="20" t="s">
        <v>1</v>
      </c>
      <c r="B3" s="21" t="s">
        <v>50</v>
      </c>
      <c r="C3" s="21" t="s">
        <v>51</v>
      </c>
      <c r="D3" s="21" t="s">
        <v>52</v>
      </c>
      <c r="E3" s="21" t="s">
        <v>53</v>
      </c>
      <c r="F3" s="21" t="s">
        <v>54</v>
      </c>
      <c r="G3" s="21" t="s">
        <v>55</v>
      </c>
      <c r="H3" s="21" t="s">
        <v>56</v>
      </c>
      <c r="I3" s="21" t="s">
        <v>57</v>
      </c>
      <c r="J3" s="21" t="s">
        <v>58</v>
      </c>
      <c r="K3" s="21" t="s">
        <v>59</v>
      </c>
      <c r="L3" s="21" t="s">
        <v>60</v>
      </c>
      <c r="M3" s="21" t="s">
        <v>61</v>
      </c>
      <c r="N3" s="20" t="s">
        <v>3</v>
      </c>
    </row>
    <row r="4" spans="1:14" ht="11.25">
      <c r="A4" s="20" t="s">
        <v>4</v>
      </c>
      <c r="B4" s="26">
        <v>-0.9</v>
      </c>
      <c r="C4" s="26">
        <v>-0.3</v>
      </c>
      <c r="D4" s="26">
        <v>0.7</v>
      </c>
      <c r="E4" s="26">
        <v>2.4</v>
      </c>
      <c r="F4" s="26">
        <v>5</v>
      </c>
      <c r="G4" s="26">
        <v>7.5</v>
      </c>
      <c r="H4" s="26">
        <v>9.3</v>
      </c>
      <c r="I4" s="26">
        <v>9.1</v>
      </c>
      <c r="J4" s="26">
        <v>6.5</v>
      </c>
      <c r="K4" s="26">
        <v>3.4</v>
      </c>
      <c r="L4" s="26">
        <v>1.2</v>
      </c>
      <c r="M4" s="26">
        <v>-1</v>
      </c>
      <c r="N4" s="26">
        <v>3.6</v>
      </c>
    </row>
    <row r="5" spans="1:14" ht="11.25">
      <c r="A5" s="20" t="s">
        <v>5</v>
      </c>
      <c r="B5" s="26">
        <v>-0.8</v>
      </c>
      <c r="C5" s="26">
        <v>0</v>
      </c>
      <c r="D5" s="26">
        <v>1</v>
      </c>
      <c r="E5" s="26">
        <v>2.7</v>
      </c>
      <c r="F5" s="26">
        <v>5.8</v>
      </c>
      <c r="G5" s="26">
        <v>8.6</v>
      </c>
      <c r="H5" s="26">
        <v>10.8</v>
      </c>
      <c r="I5" s="26">
        <v>10.7</v>
      </c>
      <c r="J5" s="26">
        <v>8</v>
      </c>
      <c r="K5" s="26">
        <v>4.6</v>
      </c>
      <c r="L5" s="26">
        <v>1.5</v>
      </c>
      <c r="M5" s="26">
        <v>-0.6</v>
      </c>
      <c r="N5" s="26">
        <v>4.4</v>
      </c>
    </row>
    <row r="6" spans="1:14" ht="11.25">
      <c r="A6" s="20" t="s">
        <v>6</v>
      </c>
      <c r="B6" s="26">
        <v>-1.4</v>
      </c>
      <c r="C6" s="26">
        <v>-0.7</v>
      </c>
      <c r="D6" s="26">
        <v>-0.6</v>
      </c>
      <c r="E6" s="26">
        <v>1.2</v>
      </c>
      <c r="F6" s="26">
        <v>4.1</v>
      </c>
      <c r="G6" s="26">
        <v>6.9</v>
      </c>
      <c r="H6" s="26">
        <v>9.4</v>
      </c>
      <c r="I6" s="26">
        <v>9.8</v>
      </c>
      <c r="J6" s="26">
        <v>7.8</v>
      </c>
      <c r="K6" s="26">
        <v>4.7</v>
      </c>
      <c r="L6" s="26">
        <v>0.3</v>
      </c>
      <c r="M6" s="26">
        <v>-1.1</v>
      </c>
      <c r="N6" s="26">
        <v>3.4</v>
      </c>
    </row>
    <row r="7" spans="1:14" ht="11.25">
      <c r="A7" s="20" t="s">
        <v>7</v>
      </c>
      <c r="B7" s="26">
        <v>-1.9</v>
      </c>
      <c r="C7" s="26">
        <v>-1.1</v>
      </c>
      <c r="D7" s="26">
        <v>-1.1</v>
      </c>
      <c r="E7" s="26">
        <v>0.7</v>
      </c>
      <c r="F7" s="26">
        <v>2.8</v>
      </c>
      <c r="G7" s="26">
        <v>6.3</v>
      </c>
      <c r="H7" s="26">
        <v>9</v>
      </c>
      <c r="I7" s="26">
        <v>9.8</v>
      </c>
      <c r="J7" s="26">
        <v>7.3</v>
      </c>
      <c r="K7" s="26">
        <v>4.2</v>
      </c>
      <c r="L7" s="26">
        <v>-0.5</v>
      </c>
      <c r="M7" s="26">
        <v>-1.7</v>
      </c>
      <c r="N7" s="26">
        <v>2.8</v>
      </c>
    </row>
    <row r="8" spans="1:14" ht="11.25">
      <c r="A8" s="20" t="s">
        <v>8</v>
      </c>
      <c r="B8" s="26">
        <v>-2.2</v>
      </c>
      <c r="C8" s="26">
        <v>-1.8</v>
      </c>
      <c r="D8" s="26">
        <v>-1.7</v>
      </c>
      <c r="E8" s="26">
        <v>0</v>
      </c>
      <c r="F8" s="26">
        <v>1.9</v>
      </c>
      <c r="G8" s="26">
        <v>5.6</v>
      </c>
      <c r="H8" s="26">
        <v>8.2</v>
      </c>
      <c r="I8" s="26">
        <v>8.9</v>
      </c>
      <c r="J8" s="26">
        <v>6.6</v>
      </c>
      <c r="K8" s="26">
        <v>3.4</v>
      </c>
      <c r="L8" s="26">
        <v>-1.1</v>
      </c>
      <c r="M8" s="26">
        <v>-2.2</v>
      </c>
      <c r="N8" s="26">
        <v>2.1</v>
      </c>
    </row>
    <row r="9" spans="1:14" ht="11.25">
      <c r="A9" s="20" t="s">
        <v>9</v>
      </c>
      <c r="B9" s="26">
        <v>-0.7</v>
      </c>
      <c r="C9" s="26">
        <v>-0.5</v>
      </c>
      <c r="D9" s="26">
        <v>0.4</v>
      </c>
      <c r="E9" s="26">
        <v>1.7</v>
      </c>
      <c r="F9" s="26">
        <v>4.5</v>
      </c>
      <c r="G9" s="26">
        <v>7.4</v>
      </c>
      <c r="H9" s="26">
        <v>10.3</v>
      </c>
      <c r="I9" s="26">
        <v>10.8</v>
      </c>
      <c r="J9" s="26">
        <v>8.4</v>
      </c>
      <c r="K9" s="26">
        <v>5.1</v>
      </c>
      <c r="L9" s="26">
        <v>1.2</v>
      </c>
      <c r="M9" s="26">
        <v>-1</v>
      </c>
      <c r="N9" s="26">
        <v>4</v>
      </c>
    </row>
    <row r="10" spans="1:14" ht="11.25">
      <c r="A10" s="20" t="s">
        <v>10</v>
      </c>
      <c r="B10" s="26">
        <v>0.3</v>
      </c>
      <c r="C10" s="26">
        <v>1.3</v>
      </c>
      <c r="D10" s="26">
        <v>1.9</v>
      </c>
      <c r="E10" s="26">
        <v>3.4</v>
      </c>
      <c r="F10" s="26">
        <v>6.4</v>
      </c>
      <c r="G10" s="26">
        <v>9.4</v>
      </c>
      <c r="H10" s="26">
        <v>11.9</v>
      </c>
      <c r="I10" s="26">
        <v>11.9</v>
      </c>
      <c r="J10" s="26">
        <v>9.4</v>
      </c>
      <c r="K10" s="26">
        <v>6.2</v>
      </c>
      <c r="L10" s="26">
        <v>2.5</v>
      </c>
      <c r="M10" s="26">
        <v>0.4</v>
      </c>
      <c r="N10" s="26">
        <v>5.4</v>
      </c>
    </row>
    <row r="11" spans="1:14" ht="11.25">
      <c r="A11" s="20" t="s">
        <v>11</v>
      </c>
      <c r="B11" s="26">
        <v>-0.4</v>
      </c>
      <c r="C11" s="26">
        <v>0.2</v>
      </c>
      <c r="D11" s="26">
        <v>1.2</v>
      </c>
      <c r="E11" s="26">
        <v>2.7</v>
      </c>
      <c r="F11" s="26">
        <v>5.6</v>
      </c>
      <c r="G11" s="26">
        <v>8.5</v>
      </c>
      <c r="H11" s="26">
        <v>10.9</v>
      </c>
      <c r="I11" s="26">
        <v>10.8</v>
      </c>
      <c r="J11" s="26">
        <v>8</v>
      </c>
      <c r="K11" s="26">
        <v>4.6</v>
      </c>
      <c r="L11" s="26">
        <v>1.9</v>
      </c>
      <c r="M11" s="26">
        <v>-0.2</v>
      </c>
      <c r="N11" s="26">
        <v>4.5</v>
      </c>
    </row>
    <row r="12" spans="1:14" ht="11.25">
      <c r="A12" s="20" t="s">
        <v>12</v>
      </c>
      <c r="B12" s="26">
        <v>-0.2</v>
      </c>
      <c r="C12" s="26">
        <v>0.4</v>
      </c>
      <c r="D12" s="26">
        <v>1.1</v>
      </c>
      <c r="E12" s="26">
        <v>2.4</v>
      </c>
      <c r="F12" s="26">
        <v>5.6</v>
      </c>
      <c r="G12" s="26">
        <v>8.6</v>
      </c>
      <c r="H12" s="26">
        <v>12</v>
      </c>
      <c r="I12" s="26">
        <v>12.5</v>
      </c>
      <c r="J12" s="26">
        <v>10.3</v>
      </c>
      <c r="K12" s="26">
        <v>6.4</v>
      </c>
      <c r="L12" s="26">
        <v>2.1</v>
      </c>
      <c r="M12" s="26">
        <v>-0.4</v>
      </c>
      <c r="N12" s="26">
        <v>5.1</v>
      </c>
    </row>
    <row r="13" spans="1:14" ht="11.25">
      <c r="A13" s="20" t="s">
        <v>13</v>
      </c>
      <c r="B13" s="26">
        <v>-2.1</v>
      </c>
      <c r="C13" s="26">
        <v>-1.7</v>
      </c>
      <c r="D13" s="26">
        <v>-1.2</v>
      </c>
      <c r="E13" s="26">
        <v>0.2</v>
      </c>
      <c r="F13" s="26">
        <v>2.7</v>
      </c>
      <c r="G13" s="26">
        <v>6.1</v>
      </c>
      <c r="H13" s="26">
        <v>10</v>
      </c>
      <c r="I13" s="26">
        <v>10.7</v>
      </c>
      <c r="J13" s="26">
        <v>8.3</v>
      </c>
      <c r="K13" s="26">
        <v>4.3</v>
      </c>
      <c r="L13" s="26">
        <v>-0.4</v>
      </c>
      <c r="M13" s="26">
        <v>-2.1</v>
      </c>
      <c r="N13" s="26">
        <v>2.9</v>
      </c>
    </row>
    <row r="14" spans="1:14" ht="11.25">
      <c r="A14" s="20" t="s">
        <v>14</v>
      </c>
      <c r="B14" s="26">
        <v>-0.6</v>
      </c>
      <c r="C14" s="26">
        <v>0.3</v>
      </c>
      <c r="D14" s="26">
        <v>1</v>
      </c>
      <c r="E14" s="26">
        <v>2.6</v>
      </c>
      <c r="F14" s="26">
        <v>5.4</v>
      </c>
      <c r="G14" s="26">
        <v>8.5</v>
      </c>
      <c r="H14" s="26">
        <v>11.8</v>
      </c>
      <c r="I14" s="26">
        <v>12.1</v>
      </c>
      <c r="J14" s="26">
        <v>9.7</v>
      </c>
      <c r="K14" s="26">
        <v>6.2</v>
      </c>
      <c r="L14" s="26">
        <v>1.8</v>
      </c>
      <c r="M14" s="26">
        <v>-0.3</v>
      </c>
      <c r="N14" s="26">
        <v>4.9</v>
      </c>
    </row>
    <row r="15" spans="1:14" ht="11.25">
      <c r="A15" s="20" t="s">
        <v>15</v>
      </c>
      <c r="B15" s="26">
        <v>-0.5</v>
      </c>
      <c r="C15" s="26">
        <v>0.7</v>
      </c>
      <c r="D15" s="26">
        <v>1.6</v>
      </c>
      <c r="E15" s="26">
        <v>3.3</v>
      </c>
      <c r="F15" s="26">
        <v>5.9</v>
      </c>
      <c r="G15" s="26">
        <v>8.9</v>
      </c>
      <c r="H15" s="26">
        <v>11</v>
      </c>
      <c r="I15" s="26">
        <v>11</v>
      </c>
      <c r="J15" s="26">
        <v>8.3</v>
      </c>
      <c r="K15" s="26">
        <v>4.8</v>
      </c>
      <c r="L15" s="26">
        <v>2</v>
      </c>
      <c r="M15" s="26">
        <v>0</v>
      </c>
      <c r="N15" s="26">
        <v>4.8</v>
      </c>
    </row>
    <row r="16" spans="1:14" ht="11.25">
      <c r="A16" s="20" t="s">
        <v>16</v>
      </c>
      <c r="B16" s="26">
        <v>0</v>
      </c>
      <c r="C16" s="26">
        <v>0.8</v>
      </c>
      <c r="D16" s="26">
        <v>1.6</v>
      </c>
      <c r="E16" s="26">
        <v>3.1</v>
      </c>
      <c r="F16" s="26">
        <v>6</v>
      </c>
      <c r="G16" s="26">
        <v>9.1</v>
      </c>
      <c r="H16" s="26">
        <v>11.8</v>
      </c>
      <c r="I16" s="26">
        <v>11.8</v>
      </c>
      <c r="J16" s="26">
        <v>9.3</v>
      </c>
      <c r="K16" s="26">
        <v>5.7</v>
      </c>
      <c r="L16" s="26">
        <v>2.4</v>
      </c>
      <c r="M16" s="26">
        <v>0.2</v>
      </c>
      <c r="N16" s="26">
        <v>5.2</v>
      </c>
    </row>
    <row r="17" spans="1:14" ht="11.25">
      <c r="A17" s="20" t="s">
        <v>17</v>
      </c>
      <c r="B17" s="26">
        <v>-1.1</v>
      </c>
      <c r="C17" s="26">
        <v>-0.9</v>
      </c>
      <c r="D17" s="26">
        <v>-0.2</v>
      </c>
      <c r="E17" s="26">
        <v>1</v>
      </c>
      <c r="F17" s="26">
        <v>3.8</v>
      </c>
      <c r="G17" s="26">
        <v>6.8</v>
      </c>
      <c r="H17" s="26">
        <v>9.9</v>
      </c>
      <c r="I17" s="26">
        <v>10</v>
      </c>
      <c r="J17" s="26">
        <v>7.7</v>
      </c>
      <c r="K17" s="26">
        <v>4.5</v>
      </c>
      <c r="L17" s="26">
        <v>0.8</v>
      </c>
      <c r="M17" s="26">
        <v>-1.2</v>
      </c>
      <c r="N17" s="26">
        <v>3.4</v>
      </c>
    </row>
    <row r="18" spans="1:14" ht="11.25">
      <c r="A18" s="20" t="s">
        <v>18</v>
      </c>
      <c r="B18" s="26">
        <v>0.4</v>
      </c>
      <c r="C18" s="26">
        <v>1.3</v>
      </c>
      <c r="D18" s="26">
        <v>1.7</v>
      </c>
      <c r="E18" s="26">
        <v>3</v>
      </c>
      <c r="F18" s="26">
        <v>5.9</v>
      </c>
      <c r="G18" s="26">
        <v>9.3</v>
      </c>
      <c r="H18" s="26">
        <v>12.4</v>
      </c>
      <c r="I18" s="26">
        <v>12.4</v>
      </c>
      <c r="J18" s="26">
        <v>10.3</v>
      </c>
      <c r="K18" s="26">
        <v>6.4</v>
      </c>
      <c r="L18" s="26">
        <v>2.3</v>
      </c>
      <c r="M18" s="26">
        <v>0.4</v>
      </c>
      <c r="N18" s="26">
        <v>5.5</v>
      </c>
    </row>
    <row r="19" spans="1:14" ht="11.25">
      <c r="A19" s="20" t="s">
        <v>19</v>
      </c>
      <c r="B19" s="26">
        <v>0.3</v>
      </c>
      <c r="C19" s="26">
        <v>1.1</v>
      </c>
      <c r="D19" s="26">
        <v>1.4</v>
      </c>
      <c r="E19" s="26">
        <v>3</v>
      </c>
      <c r="F19" s="26">
        <v>6.1</v>
      </c>
      <c r="G19" s="26">
        <v>9.2</v>
      </c>
      <c r="H19" s="26">
        <v>12.1</v>
      </c>
      <c r="I19" s="26">
        <v>12.5</v>
      </c>
      <c r="J19" s="26">
        <v>10.1</v>
      </c>
      <c r="K19" s="26">
        <v>6.5</v>
      </c>
      <c r="L19" s="26">
        <v>2.4</v>
      </c>
      <c r="M19" s="26">
        <v>0.4</v>
      </c>
      <c r="N19" s="26">
        <v>5.4</v>
      </c>
    </row>
    <row r="20" spans="1:14" ht="11.25">
      <c r="A20" s="20" t="s">
        <v>20</v>
      </c>
      <c r="B20" s="26">
        <v>-0.2</v>
      </c>
      <c r="C20" s="26">
        <v>0.5</v>
      </c>
      <c r="D20" s="26">
        <v>1.7</v>
      </c>
      <c r="E20" s="26">
        <v>3.2</v>
      </c>
      <c r="F20" s="26">
        <v>6.5</v>
      </c>
      <c r="G20" s="26">
        <v>9.2</v>
      </c>
      <c r="H20" s="26">
        <v>11.7</v>
      </c>
      <c r="I20" s="26">
        <v>11.5</v>
      </c>
      <c r="J20" s="26">
        <v>8.6</v>
      </c>
      <c r="K20" s="26">
        <v>4.9</v>
      </c>
      <c r="L20" s="26">
        <v>2.4</v>
      </c>
      <c r="M20" s="26">
        <v>0.1</v>
      </c>
      <c r="N20" s="26">
        <v>5</v>
      </c>
    </row>
    <row r="21" spans="1:14" ht="11.25">
      <c r="A21" s="20" t="s">
        <v>21</v>
      </c>
      <c r="B21" s="26">
        <v>0.3</v>
      </c>
      <c r="C21" s="26">
        <v>1</v>
      </c>
      <c r="D21" s="26">
        <v>1.5</v>
      </c>
      <c r="E21" s="26">
        <v>3.1</v>
      </c>
      <c r="F21" s="26">
        <v>5.9</v>
      </c>
      <c r="G21" s="26">
        <v>9.1</v>
      </c>
      <c r="H21" s="26">
        <v>12</v>
      </c>
      <c r="I21" s="26">
        <v>12.2</v>
      </c>
      <c r="J21" s="26">
        <v>10</v>
      </c>
      <c r="K21" s="26">
        <v>6.2</v>
      </c>
      <c r="L21" s="26">
        <v>2.2</v>
      </c>
      <c r="M21" s="26">
        <v>0.1</v>
      </c>
      <c r="N21" s="26">
        <v>5.3</v>
      </c>
    </row>
    <row r="22" spans="1:14" ht="11.25">
      <c r="A22" s="20" t="s">
        <v>22</v>
      </c>
      <c r="B22" s="26">
        <v>-0.4</v>
      </c>
      <c r="C22" s="26">
        <v>0.1</v>
      </c>
      <c r="D22" s="26">
        <v>0.4</v>
      </c>
      <c r="E22" s="26">
        <v>1.9</v>
      </c>
      <c r="F22" s="26">
        <v>4.5</v>
      </c>
      <c r="G22" s="26">
        <v>7.7</v>
      </c>
      <c r="H22" s="26">
        <v>11.3</v>
      </c>
      <c r="I22" s="26">
        <v>11.8</v>
      </c>
      <c r="J22" s="26">
        <v>9.7</v>
      </c>
      <c r="K22" s="26">
        <v>5.6</v>
      </c>
      <c r="L22" s="26">
        <v>1.2</v>
      </c>
      <c r="M22" s="26">
        <v>-0.6</v>
      </c>
      <c r="N22" s="26">
        <v>4.4</v>
      </c>
    </row>
    <row r="23" spans="1:14" ht="11.25">
      <c r="A23" s="20" t="s">
        <v>23</v>
      </c>
      <c r="B23" s="26">
        <v>-0.2</v>
      </c>
      <c r="C23" s="26">
        <v>0.3</v>
      </c>
      <c r="D23" s="26">
        <v>0.6</v>
      </c>
      <c r="E23" s="26">
        <v>2</v>
      </c>
      <c r="F23" s="26">
        <v>4.6</v>
      </c>
      <c r="G23" s="26">
        <v>7.7</v>
      </c>
      <c r="H23" s="26">
        <v>10.5</v>
      </c>
      <c r="I23" s="26">
        <v>10.8</v>
      </c>
      <c r="J23" s="26">
        <v>8.9</v>
      </c>
      <c r="K23" s="26">
        <v>5.5</v>
      </c>
      <c r="L23" s="26">
        <v>1.5</v>
      </c>
      <c r="M23" s="26">
        <v>-0.4</v>
      </c>
      <c r="N23" s="26">
        <v>4.3</v>
      </c>
    </row>
    <row r="24" spans="1:14" ht="11.25">
      <c r="A24" s="20" t="s">
        <v>24</v>
      </c>
      <c r="B24" s="26">
        <v>-0.5</v>
      </c>
      <c r="C24" s="26">
        <v>0.2</v>
      </c>
      <c r="D24" s="26">
        <v>1.1</v>
      </c>
      <c r="E24" s="26">
        <v>2.7</v>
      </c>
      <c r="F24" s="26">
        <v>5.4</v>
      </c>
      <c r="G24" s="26">
        <v>8.6</v>
      </c>
      <c r="H24" s="26">
        <v>11.1</v>
      </c>
      <c r="I24" s="26">
        <v>11.2</v>
      </c>
      <c r="J24" s="26">
        <v>8.9</v>
      </c>
      <c r="K24" s="26">
        <v>5.4</v>
      </c>
      <c r="L24" s="26">
        <v>1.9</v>
      </c>
      <c r="M24" s="26">
        <v>-0.4</v>
      </c>
      <c r="N24" s="26">
        <v>4.6</v>
      </c>
    </row>
    <row r="25" spans="1:14" ht="11.25">
      <c r="A25" s="20" t="s">
        <v>25</v>
      </c>
      <c r="B25" s="26">
        <v>-0.5</v>
      </c>
      <c r="C25" s="26">
        <v>0.5</v>
      </c>
      <c r="D25" s="26">
        <v>1.2</v>
      </c>
      <c r="E25" s="26">
        <v>2.7</v>
      </c>
      <c r="F25" s="26">
        <v>5.9</v>
      </c>
      <c r="G25" s="26">
        <v>8.6</v>
      </c>
      <c r="H25" s="26">
        <v>10.6</v>
      </c>
      <c r="I25" s="26">
        <v>10.8</v>
      </c>
      <c r="J25" s="26">
        <v>7.8</v>
      </c>
      <c r="K25" s="26">
        <v>4.6</v>
      </c>
      <c r="L25" s="26">
        <v>1.8</v>
      </c>
      <c r="M25" s="26">
        <v>-0.5</v>
      </c>
      <c r="N25" s="26">
        <v>4.5</v>
      </c>
    </row>
    <row r="26" spans="1:14" ht="11.25">
      <c r="A26" s="20" t="s">
        <v>26</v>
      </c>
      <c r="B26" s="26">
        <v>-0.3</v>
      </c>
      <c r="C26" s="26">
        <v>0.3</v>
      </c>
      <c r="D26" s="26">
        <v>1.4</v>
      </c>
      <c r="E26" s="26">
        <v>2.8</v>
      </c>
      <c r="F26" s="26">
        <v>5.5</v>
      </c>
      <c r="G26" s="26">
        <v>8.3</v>
      </c>
      <c r="H26" s="26">
        <v>10.8</v>
      </c>
      <c r="I26" s="26">
        <v>10.8</v>
      </c>
      <c r="J26" s="26">
        <v>7.9</v>
      </c>
      <c r="K26" s="26">
        <v>4.6</v>
      </c>
      <c r="L26" s="26">
        <v>2</v>
      </c>
      <c r="M26" s="26">
        <v>0</v>
      </c>
      <c r="N26" s="26">
        <v>4.5</v>
      </c>
    </row>
    <row r="27" spans="1:14" ht="11.25">
      <c r="A27" s="20" t="s">
        <v>27</v>
      </c>
      <c r="B27" s="26">
        <v>-0.8</v>
      </c>
      <c r="C27" s="26">
        <v>0.1</v>
      </c>
      <c r="D27" s="26">
        <v>0.5</v>
      </c>
      <c r="E27" s="26">
        <v>1.9</v>
      </c>
      <c r="F27" s="26">
        <v>4.7</v>
      </c>
      <c r="G27" s="26">
        <v>7.5</v>
      </c>
      <c r="H27" s="26">
        <v>10.5</v>
      </c>
      <c r="I27" s="26">
        <v>10.9</v>
      </c>
      <c r="J27" s="26">
        <v>8.3</v>
      </c>
      <c r="K27" s="26">
        <v>5.1</v>
      </c>
      <c r="L27" s="26">
        <v>1.5</v>
      </c>
      <c r="M27" s="26">
        <v>-0.6</v>
      </c>
      <c r="N27" s="26">
        <v>4.1</v>
      </c>
    </row>
    <row r="28" spans="1:14" ht="11.25">
      <c r="A28" s="20" t="s">
        <v>28</v>
      </c>
      <c r="B28" s="26">
        <v>-0.1</v>
      </c>
      <c r="C28" s="26">
        <v>0.6</v>
      </c>
      <c r="D28" s="26">
        <v>1.6</v>
      </c>
      <c r="E28" s="26">
        <v>3</v>
      </c>
      <c r="F28" s="26">
        <v>5.9</v>
      </c>
      <c r="G28" s="26">
        <v>9</v>
      </c>
      <c r="H28" s="26">
        <v>11.5</v>
      </c>
      <c r="I28" s="26">
        <v>11.5</v>
      </c>
      <c r="J28" s="26">
        <v>9.3</v>
      </c>
      <c r="K28" s="26">
        <v>5.3</v>
      </c>
      <c r="L28" s="26">
        <v>2.3</v>
      </c>
      <c r="M28" s="26">
        <v>0.3</v>
      </c>
      <c r="N28" s="26">
        <v>5</v>
      </c>
    </row>
    <row r="29" spans="1:14" ht="11.25">
      <c r="A29" s="20" t="s">
        <v>29</v>
      </c>
      <c r="B29" s="26">
        <v>-0.4</v>
      </c>
      <c r="C29" s="26">
        <v>-1.4</v>
      </c>
      <c r="D29" s="26">
        <v>-1</v>
      </c>
      <c r="E29" s="26">
        <v>0.6</v>
      </c>
      <c r="F29" s="26">
        <v>2.4</v>
      </c>
      <c r="G29" s="26">
        <v>6.2</v>
      </c>
      <c r="H29" s="26">
        <v>9.7</v>
      </c>
      <c r="I29" s="26">
        <v>10.1</v>
      </c>
      <c r="J29" s="26">
        <v>7.5</v>
      </c>
      <c r="K29" s="26">
        <v>4.8</v>
      </c>
      <c r="L29" s="26">
        <v>-0.8</v>
      </c>
      <c r="M29" s="26">
        <v>-1.7</v>
      </c>
      <c r="N29" s="26">
        <v>3</v>
      </c>
    </row>
    <row r="30" spans="1:14" ht="11.25">
      <c r="A30" s="20" t="s">
        <v>30</v>
      </c>
      <c r="B30" s="26">
        <v>0.4</v>
      </c>
      <c r="C30" s="26">
        <v>1.5</v>
      </c>
      <c r="D30" s="26">
        <v>2.2</v>
      </c>
      <c r="E30" s="26">
        <v>3.2</v>
      </c>
      <c r="F30" s="26">
        <v>6.4</v>
      </c>
      <c r="G30" s="26">
        <v>9.8</v>
      </c>
      <c r="H30" s="26">
        <v>11.8</v>
      </c>
      <c r="I30" s="26">
        <v>11.6</v>
      </c>
      <c r="J30" s="26">
        <v>9.9</v>
      </c>
      <c r="K30" s="26">
        <v>6</v>
      </c>
      <c r="L30" s="26">
        <v>2.2</v>
      </c>
      <c r="M30" s="26">
        <v>0.8</v>
      </c>
      <c r="N30" s="26">
        <v>5.5</v>
      </c>
    </row>
    <row r="31" spans="1:14" ht="11.25">
      <c r="A31" s="20" t="s">
        <v>31</v>
      </c>
      <c r="B31" s="26">
        <v>-1.2</v>
      </c>
      <c r="C31" s="26">
        <v>-0.5</v>
      </c>
      <c r="D31" s="26">
        <v>0.1</v>
      </c>
      <c r="E31" s="26">
        <v>0.9</v>
      </c>
      <c r="F31" s="26">
        <v>3.3</v>
      </c>
      <c r="G31" s="26">
        <v>7</v>
      </c>
      <c r="H31" s="26">
        <v>10.6</v>
      </c>
      <c r="I31" s="26">
        <v>11</v>
      </c>
      <c r="J31" s="26">
        <v>9.6</v>
      </c>
      <c r="K31" s="26">
        <v>5.7</v>
      </c>
      <c r="L31" s="26">
        <v>0.2</v>
      </c>
      <c r="M31" s="26">
        <v>-0.6</v>
      </c>
      <c r="N31" s="26">
        <v>3.8</v>
      </c>
    </row>
    <row r="32" spans="1:14" ht="11.25">
      <c r="A32" s="20" t="s">
        <v>32</v>
      </c>
      <c r="B32" s="26">
        <v>0.9</v>
      </c>
      <c r="C32" s="26">
        <v>1.5</v>
      </c>
      <c r="D32" s="26">
        <v>2.4</v>
      </c>
      <c r="E32" s="26">
        <v>3.9</v>
      </c>
      <c r="F32" s="26">
        <v>7.3</v>
      </c>
      <c r="G32" s="26">
        <v>9.9</v>
      </c>
      <c r="H32" s="26">
        <v>13.1</v>
      </c>
      <c r="I32" s="26">
        <v>13.6</v>
      </c>
      <c r="J32" s="26">
        <v>10.7</v>
      </c>
      <c r="K32" s="26">
        <v>7.6</v>
      </c>
      <c r="L32" s="26">
        <v>2.5</v>
      </c>
      <c r="M32" s="26">
        <v>1.1</v>
      </c>
      <c r="N32" s="26">
        <v>6.2</v>
      </c>
    </row>
    <row r="33" spans="1:14" ht="11.25">
      <c r="A33" s="20" t="s">
        <v>33</v>
      </c>
      <c r="B33" s="26">
        <v>-0.5</v>
      </c>
      <c r="C33" s="26">
        <v>0.3</v>
      </c>
      <c r="D33" s="26">
        <v>0.7</v>
      </c>
      <c r="E33" s="26">
        <v>2.3</v>
      </c>
      <c r="F33" s="26">
        <v>4.5</v>
      </c>
      <c r="G33" s="26">
        <v>7.2</v>
      </c>
      <c r="H33" s="26">
        <v>9.6</v>
      </c>
      <c r="I33" s="26">
        <v>9.6</v>
      </c>
      <c r="J33" s="26">
        <v>7.4</v>
      </c>
      <c r="K33" s="26">
        <v>4.4</v>
      </c>
      <c r="L33" s="26">
        <v>1.5</v>
      </c>
      <c r="M33" s="26">
        <v>-0.4</v>
      </c>
      <c r="N33" s="26">
        <v>3.9</v>
      </c>
    </row>
    <row r="34" spans="1:14" ht="11.25">
      <c r="A34" s="20" t="s">
        <v>34</v>
      </c>
      <c r="B34" s="26">
        <v>-1.1</v>
      </c>
      <c r="C34" s="26">
        <v>-1</v>
      </c>
      <c r="D34" s="26">
        <v>0</v>
      </c>
      <c r="E34" s="26">
        <v>1.2</v>
      </c>
      <c r="F34" s="26">
        <v>4.1</v>
      </c>
      <c r="G34" s="26">
        <v>7.3</v>
      </c>
      <c r="H34" s="26">
        <v>10.2</v>
      </c>
      <c r="I34" s="26">
        <v>10.1</v>
      </c>
      <c r="J34" s="26">
        <v>7.7</v>
      </c>
      <c r="K34" s="26">
        <v>4.6</v>
      </c>
      <c r="L34" s="26">
        <v>1.3</v>
      </c>
      <c r="M34" s="26">
        <v>-0.8</v>
      </c>
      <c r="N34" s="26">
        <v>3.6</v>
      </c>
    </row>
    <row r="35" spans="1:14" ht="11.25">
      <c r="A35" s="20" t="s">
        <v>35</v>
      </c>
      <c r="B35" s="26">
        <v>0.2</v>
      </c>
      <c r="C35" s="26">
        <v>0.8</v>
      </c>
      <c r="D35" s="26">
        <v>1.2</v>
      </c>
      <c r="E35" s="26">
        <v>2.3</v>
      </c>
      <c r="F35" s="26">
        <v>5.5</v>
      </c>
      <c r="G35" s="26">
        <v>8.8</v>
      </c>
      <c r="H35" s="26">
        <v>11.8</v>
      </c>
      <c r="I35" s="26">
        <v>11.9</v>
      </c>
      <c r="J35" s="26">
        <v>9.3</v>
      </c>
      <c r="K35" s="26">
        <v>6</v>
      </c>
      <c r="L35" s="26">
        <v>2</v>
      </c>
      <c r="M35" s="26">
        <v>0.3</v>
      </c>
      <c r="N35" s="26">
        <v>5</v>
      </c>
    </row>
    <row r="36" spans="1:14" ht="11.25">
      <c r="A36" s="20" t="s">
        <v>36</v>
      </c>
      <c r="B36" s="26">
        <v>-1.2</v>
      </c>
      <c r="C36" s="26">
        <v>-0.5</v>
      </c>
      <c r="D36" s="26">
        <v>0</v>
      </c>
      <c r="E36" s="26">
        <v>1.4</v>
      </c>
      <c r="F36" s="26">
        <v>4</v>
      </c>
      <c r="G36" s="26">
        <v>7.1</v>
      </c>
      <c r="H36" s="26">
        <v>9.6</v>
      </c>
      <c r="I36" s="26">
        <v>9.7</v>
      </c>
      <c r="J36" s="26">
        <v>7.5</v>
      </c>
      <c r="K36" s="26">
        <v>4</v>
      </c>
      <c r="L36" s="26">
        <v>1.1</v>
      </c>
      <c r="M36" s="26">
        <v>-0.8</v>
      </c>
      <c r="N36" s="26">
        <v>3.5</v>
      </c>
    </row>
    <row r="38" spans="1:14" ht="11.25">
      <c r="A38" s="20" t="s">
        <v>37</v>
      </c>
      <c r="B38" s="19">
        <v>1.7</v>
      </c>
      <c r="C38" s="19">
        <v>2.1</v>
      </c>
      <c r="D38" s="19">
        <v>2.4</v>
      </c>
      <c r="E38" s="19">
        <v>3.3</v>
      </c>
      <c r="F38" s="19">
        <v>6.4</v>
      </c>
      <c r="G38" s="19">
        <v>9.6</v>
      </c>
      <c r="H38" s="19">
        <v>12.3</v>
      </c>
      <c r="I38" s="19">
        <v>11.6</v>
      </c>
      <c r="J38" s="19">
        <v>10.3</v>
      </c>
      <c r="K38" s="19">
        <v>6.5</v>
      </c>
      <c r="L38" s="19">
        <v>1.9</v>
      </c>
      <c r="M38" s="19">
        <v>0.6</v>
      </c>
      <c r="N38" s="19">
        <v>5.7</v>
      </c>
    </row>
  </sheetData>
  <printOptions/>
  <pageMargins left="0.75" right="0.75" top="1.37" bottom="1" header="0.5" footer="0.5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3" sqref="A3:M36"/>
    </sheetView>
  </sheetViews>
  <sheetFormatPr defaultColWidth="9.140625" defaultRowHeight="12.75"/>
  <cols>
    <col min="1" max="1" width="11.421875" style="24" customWidth="1"/>
    <col min="2" max="14" width="8.28125" style="19" customWidth="1"/>
    <col min="15" max="16384" width="9.140625" style="19" customWidth="1"/>
  </cols>
  <sheetData>
    <row r="1" s="17" customFormat="1" ht="13.5">
      <c r="A1" s="16" t="s">
        <v>43</v>
      </c>
    </row>
    <row r="2" ht="22.5">
      <c r="A2" s="18" t="s">
        <v>44</v>
      </c>
    </row>
    <row r="3" spans="1:14" s="20" customFormat="1" ht="11.25">
      <c r="A3" s="20" t="s">
        <v>1</v>
      </c>
      <c r="B3" s="21" t="s">
        <v>50</v>
      </c>
      <c r="C3" s="21" t="s">
        <v>51</v>
      </c>
      <c r="D3" s="21" t="s">
        <v>52</v>
      </c>
      <c r="E3" s="21" t="s">
        <v>53</v>
      </c>
      <c r="F3" s="21" t="s">
        <v>54</v>
      </c>
      <c r="G3" s="21" t="s">
        <v>55</v>
      </c>
      <c r="H3" s="21" t="s">
        <v>56</v>
      </c>
      <c r="I3" s="21" t="s">
        <v>57</v>
      </c>
      <c r="J3" s="21" t="s">
        <v>58</v>
      </c>
      <c r="K3" s="21" t="s">
        <v>59</v>
      </c>
      <c r="L3" s="21" t="s">
        <v>60</v>
      </c>
      <c r="M3" s="21" t="s">
        <v>61</v>
      </c>
      <c r="N3" s="20" t="s">
        <v>3</v>
      </c>
    </row>
    <row r="4" spans="1:14" ht="11.25">
      <c r="A4" s="22" t="s">
        <v>4</v>
      </c>
      <c r="B4" s="23">
        <v>3.76</v>
      </c>
      <c r="C4" s="23">
        <v>6.67</v>
      </c>
      <c r="D4" s="23">
        <v>11.03</v>
      </c>
      <c r="E4" s="23">
        <v>16.38</v>
      </c>
      <c r="F4" s="23">
        <v>19.77</v>
      </c>
      <c r="G4" s="23">
        <v>23.56</v>
      </c>
      <c r="H4" s="23">
        <v>25.02</v>
      </c>
      <c r="I4" s="23">
        <v>22.36</v>
      </c>
      <c r="J4" s="23">
        <v>16.68</v>
      </c>
      <c r="K4" s="23">
        <v>9.33</v>
      </c>
      <c r="L4" s="23">
        <v>4.5</v>
      </c>
      <c r="M4" s="23">
        <v>3.27</v>
      </c>
      <c r="N4" s="23">
        <f>AVERAGE(B4:M4)</f>
        <v>13.527500000000003</v>
      </c>
    </row>
    <row r="5" spans="1:14" ht="11.25">
      <c r="A5" s="22" t="s">
        <v>5</v>
      </c>
      <c r="B5" s="23">
        <v>3.76</v>
      </c>
      <c r="C5" s="23">
        <v>6.67</v>
      </c>
      <c r="D5" s="23">
        <v>11.05</v>
      </c>
      <c r="E5" s="23">
        <v>16.38</v>
      </c>
      <c r="F5" s="23">
        <v>19.79</v>
      </c>
      <c r="G5" s="23">
        <v>23.56</v>
      </c>
      <c r="H5" s="23">
        <v>25.02</v>
      </c>
      <c r="I5" s="23">
        <v>22.38</v>
      </c>
      <c r="J5" s="23">
        <v>16.69</v>
      </c>
      <c r="K5" s="23">
        <v>9.36</v>
      </c>
      <c r="L5" s="23">
        <v>4.58</v>
      </c>
      <c r="M5" s="23">
        <v>3.27</v>
      </c>
      <c r="N5" s="23">
        <f aca="true" t="shared" si="0" ref="N5:N36">AVERAGE(B5:M5)</f>
        <v>13.542499999999999</v>
      </c>
    </row>
    <row r="6" spans="1:14" ht="11.25">
      <c r="A6" s="22" t="s">
        <v>6</v>
      </c>
      <c r="B6" s="23">
        <v>3.85</v>
      </c>
      <c r="C6" s="23">
        <v>6.8</v>
      </c>
      <c r="D6" s="23">
        <v>11.23</v>
      </c>
      <c r="E6" s="23">
        <v>16.61</v>
      </c>
      <c r="F6" s="23">
        <v>20.06</v>
      </c>
      <c r="G6" s="23">
        <v>23.87</v>
      </c>
      <c r="H6" s="23">
        <v>25.35</v>
      </c>
      <c r="I6" s="23">
        <v>22.68</v>
      </c>
      <c r="J6" s="23">
        <v>16.96</v>
      </c>
      <c r="K6" s="23">
        <v>9.51</v>
      </c>
      <c r="L6" s="23">
        <v>4.68</v>
      </c>
      <c r="M6" s="23">
        <v>3.36</v>
      </c>
      <c r="N6" s="23">
        <f t="shared" si="0"/>
        <v>13.74666666666667</v>
      </c>
    </row>
    <row r="7" spans="1:14" ht="11.25">
      <c r="A7" s="22" t="s">
        <v>7</v>
      </c>
      <c r="B7" s="23">
        <v>3.91</v>
      </c>
      <c r="C7" s="23">
        <v>6.85</v>
      </c>
      <c r="D7" s="23">
        <v>11.32</v>
      </c>
      <c r="E7" s="23">
        <v>16.72</v>
      </c>
      <c r="F7" s="23">
        <v>20.17</v>
      </c>
      <c r="G7" s="23">
        <v>23.99</v>
      </c>
      <c r="H7" s="23">
        <v>25.5</v>
      </c>
      <c r="I7" s="23">
        <v>22.83</v>
      </c>
      <c r="J7" s="23">
        <v>17.08</v>
      </c>
      <c r="K7" s="23">
        <v>9.6</v>
      </c>
      <c r="L7" s="23">
        <v>4.74</v>
      </c>
      <c r="M7" s="23">
        <v>3.41</v>
      </c>
      <c r="N7" s="23">
        <f t="shared" si="0"/>
        <v>13.843333333333334</v>
      </c>
    </row>
    <row r="8" spans="1:14" ht="11.25">
      <c r="A8" s="22" t="s">
        <v>8</v>
      </c>
      <c r="B8" s="23">
        <v>3.91</v>
      </c>
      <c r="C8" s="23">
        <v>6.85</v>
      </c>
      <c r="D8" s="23">
        <v>11.32</v>
      </c>
      <c r="E8" s="23">
        <v>16.72</v>
      </c>
      <c r="F8" s="23">
        <v>20.19</v>
      </c>
      <c r="G8" s="23">
        <v>24.02</v>
      </c>
      <c r="H8" s="23">
        <v>25.5</v>
      </c>
      <c r="I8" s="23">
        <v>22.84</v>
      </c>
      <c r="J8" s="23">
        <v>17.08</v>
      </c>
      <c r="K8" s="23">
        <v>9.6</v>
      </c>
      <c r="L8" s="23">
        <v>4.75</v>
      </c>
      <c r="M8" s="23">
        <v>3.4</v>
      </c>
      <c r="N8" s="23">
        <f t="shared" si="0"/>
        <v>13.848333333333334</v>
      </c>
    </row>
    <row r="9" spans="1:14" ht="11.25">
      <c r="A9" s="22" t="s">
        <v>9</v>
      </c>
      <c r="B9" s="23">
        <v>3.85</v>
      </c>
      <c r="C9" s="23">
        <v>6.78</v>
      </c>
      <c r="D9" s="23">
        <v>11.19</v>
      </c>
      <c r="E9" s="23">
        <v>16.56</v>
      </c>
      <c r="F9" s="23">
        <v>20</v>
      </c>
      <c r="G9" s="23">
        <v>23.82</v>
      </c>
      <c r="H9" s="23">
        <v>25.28</v>
      </c>
      <c r="I9" s="23">
        <v>22.63</v>
      </c>
      <c r="J9" s="23">
        <v>16.91</v>
      </c>
      <c r="K9" s="23">
        <v>9.48</v>
      </c>
      <c r="L9" s="23">
        <v>4.68</v>
      </c>
      <c r="M9" s="23">
        <v>3.36</v>
      </c>
      <c r="N9" s="23">
        <f t="shared" si="0"/>
        <v>13.711666666666666</v>
      </c>
    </row>
    <row r="10" spans="1:14" ht="11.25">
      <c r="A10" s="22" t="s">
        <v>10</v>
      </c>
      <c r="B10" s="23">
        <v>3.77</v>
      </c>
      <c r="C10" s="23">
        <v>6.68</v>
      </c>
      <c r="D10" s="23">
        <v>11.05</v>
      </c>
      <c r="E10" s="23">
        <v>16.39</v>
      </c>
      <c r="F10" s="23">
        <v>19.8</v>
      </c>
      <c r="G10" s="23">
        <v>23.57</v>
      </c>
      <c r="H10" s="23">
        <v>25.01</v>
      </c>
      <c r="I10" s="23">
        <v>22.38</v>
      </c>
      <c r="J10" s="23">
        <v>16.69</v>
      </c>
      <c r="K10" s="23">
        <v>9.36</v>
      </c>
      <c r="L10" s="23">
        <v>4.58</v>
      </c>
      <c r="M10" s="23">
        <v>3.27</v>
      </c>
      <c r="N10" s="23">
        <f t="shared" si="0"/>
        <v>13.545833333333334</v>
      </c>
    </row>
    <row r="11" spans="1:14" ht="11.25">
      <c r="A11" s="22" t="s">
        <v>11</v>
      </c>
      <c r="B11" s="23">
        <v>3.76</v>
      </c>
      <c r="C11" s="23">
        <v>6.67</v>
      </c>
      <c r="D11" s="23">
        <v>11.05</v>
      </c>
      <c r="E11" s="23">
        <v>16.38</v>
      </c>
      <c r="F11" s="23">
        <v>19.79</v>
      </c>
      <c r="G11" s="23">
        <v>23.56</v>
      </c>
      <c r="H11" s="23">
        <v>25.02</v>
      </c>
      <c r="I11" s="23">
        <v>22.38</v>
      </c>
      <c r="J11" s="23">
        <v>16.68</v>
      </c>
      <c r="K11" s="23">
        <v>9.36</v>
      </c>
      <c r="L11" s="23">
        <v>4.58</v>
      </c>
      <c r="M11" s="23">
        <v>3.27</v>
      </c>
      <c r="N11" s="23">
        <f t="shared" si="0"/>
        <v>13.541666666666666</v>
      </c>
    </row>
    <row r="12" spans="1:14" ht="11.25">
      <c r="A12" s="22" t="s">
        <v>12</v>
      </c>
      <c r="B12" s="23">
        <v>3.85</v>
      </c>
      <c r="C12" s="23">
        <v>6.79</v>
      </c>
      <c r="D12" s="23">
        <v>11.21</v>
      </c>
      <c r="E12" s="23">
        <v>16.59</v>
      </c>
      <c r="F12" s="23">
        <v>20.03</v>
      </c>
      <c r="G12" s="23">
        <v>23.83</v>
      </c>
      <c r="H12" s="23">
        <v>25.31</v>
      </c>
      <c r="I12" s="23">
        <v>22.65</v>
      </c>
      <c r="J12" s="23">
        <v>16.92</v>
      </c>
      <c r="K12" s="23">
        <v>9.5</v>
      </c>
      <c r="L12" s="23">
        <v>4.68</v>
      </c>
      <c r="M12" s="23">
        <v>3.37</v>
      </c>
      <c r="N12" s="23">
        <f t="shared" si="0"/>
        <v>13.727500000000001</v>
      </c>
    </row>
    <row r="13" spans="1:14" ht="11.25">
      <c r="A13" s="22" t="s">
        <v>13</v>
      </c>
      <c r="B13" s="23">
        <v>3.91</v>
      </c>
      <c r="C13" s="23">
        <v>6.86</v>
      </c>
      <c r="D13" s="23">
        <v>11.32</v>
      </c>
      <c r="E13" s="23">
        <v>16.72</v>
      </c>
      <c r="F13" s="23">
        <v>20.2</v>
      </c>
      <c r="G13" s="23">
        <v>24.03</v>
      </c>
      <c r="H13" s="23">
        <v>25.5</v>
      </c>
      <c r="I13" s="23">
        <v>22.85</v>
      </c>
      <c r="J13" s="23">
        <v>17.07</v>
      </c>
      <c r="K13" s="23">
        <v>9.61</v>
      </c>
      <c r="L13" s="23">
        <v>4.74</v>
      </c>
      <c r="M13" s="23">
        <v>3.41</v>
      </c>
      <c r="N13" s="23">
        <f t="shared" si="0"/>
        <v>13.851666666666667</v>
      </c>
    </row>
    <row r="14" spans="1:14" ht="11.25">
      <c r="A14" s="22" t="s">
        <v>14</v>
      </c>
      <c r="B14" s="23">
        <v>3.85</v>
      </c>
      <c r="C14" s="23">
        <v>6.78</v>
      </c>
      <c r="D14" s="23">
        <v>11.18</v>
      </c>
      <c r="E14" s="23">
        <v>16.56</v>
      </c>
      <c r="F14" s="23">
        <v>20</v>
      </c>
      <c r="G14" s="23">
        <v>23.82</v>
      </c>
      <c r="H14" s="23">
        <v>25.27</v>
      </c>
      <c r="I14" s="23">
        <v>22.63</v>
      </c>
      <c r="J14" s="23">
        <v>16.9</v>
      </c>
      <c r="K14" s="23">
        <v>9.48</v>
      </c>
      <c r="L14" s="23">
        <v>4.68</v>
      </c>
      <c r="M14" s="23">
        <v>3.35</v>
      </c>
      <c r="N14" s="23">
        <f t="shared" si="0"/>
        <v>13.708333333333334</v>
      </c>
    </row>
    <row r="15" spans="1:14" ht="11.25">
      <c r="A15" s="22" t="s">
        <v>15</v>
      </c>
      <c r="B15" s="23">
        <v>3.78</v>
      </c>
      <c r="C15" s="23">
        <v>6.68</v>
      </c>
      <c r="D15" s="23">
        <v>11.06</v>
      </c>
      <c r="E15" s="23">
        <v>16.38</v>
      </c>
      <c r="F15" s="23">
        <v>19.82</v>
      </c>
      <c r="G15" s="23">
        <v>23.59</v>
      </c>
      <c r="H15" s="23">
        <v>25.06</v>
      </c>
      <c r="I15" s="23">
        <v>22.43</v>
      </c>
      <c r="J15" s="23">
        <v>16.71</v>
      </c>
      <c r="K15" s="23">
        <v>9.38</v>
      </c>
      <c r="L15" s="23">
        <v>4.59</v>
      </c>
      <c r="M15" s="23">
        <v>3.28</v>
      </c>
      <c r="N15" s="23">
        <f t="shared" si="0"/>
        <v>13.563333333333334</v>
      </c>
    </row>
    <row r="16" spans="1:14" ht="11.25">
      <c r="A16" s="22" t="s">
        <v>16</v>
      </c>
      <c r="B16" s="23">
        <v>3.79</v>
      </c>
      <c r="C16" s="23">
        <v>6.71</v>
      </c>
      <c r="D16" s="23">
        <v>11.09</v>
      </c>
      <c r="E16" s="23">
        <v>16.44</v>
      </c>
      <c r="F16" s="23">
        <v>19.85</v>
      </c>
      <c r="G16" s="23">
        <v>23.65</v>
      </c>
      <c r="H16" s="23">
        <v>25.09</v>
      </c>
      <c r="I16" s="23">
        <v>22.47</v>
      </c>
      <c r="J16" s="23">
        <v>16.77</v>
      </c>
      <c r="K16" s="23">
        <v>9.39</v>
      </c>
      <c r="L16" s="23">
        <v>4.62</v>
      </c>
      <c r="M16" s="23">
        <v>3.31</v>
      </c>
      <c r="N16" s="23">
        <f t="shared" si="0"/>
        <v>13.598333333333334</v>
      </c>
    </row>
    <row r="17" spans="1:14" ht="11.25">
      <c r="A17" s="22" t="s">
        <v>17</v>
      </c>
      <c r="B17" s="23">
        <v>3.85</v>
      </c>
      <c r="C17" s="23">
        <v>6.79</v>
      </c>
      <c r="D17" s="23">
        <v>11.22</v>
      </c>
      <c r="E17" s="23">
        <v>16.6</v>
      </c>
      <c r="F17" s="23">
        <v>20.05</v>
      </c>
      <c r="G17" s="23">
        <v>23.86</v>
      </c>
      <c r="H17" s="23">
        <v>25.32</v>
      </c>
      <c r="I17" s="23">
        <v>22.67</v>
      </c>
      <c r="J17" s="23">
        <v>16.96</v>
      </c>
      <c r="K17" s="23">
        <v>9.51</v>
      </c>
      <c r="L17" s="23">
        <v>4.68</v>
      </c>
      <c r="M17" s="23">
        <v>3.36</v>
      </c>
      <c r="N17" s="23">
        <f t="shared" si="0"/>
        <v>13.73916666666667</v>
      </c>
    </row>
    <row r="18" spans="1:14" ht="11.25">
      <c r="A18" s="22" t="s">
        <v>18</v>
      </c>
      <c r="B18" s="23">
        <v>3.8</v>
      </c>
      <c r="C18" s="23">
        <v>6.74</v>
      </c>
      <c r="D18" s="23">
        <v>11.15</v>
      </c>
      <c r="E18" s="23">
        <v>16.48</v>
      </c>
      <c r="F18" s="23">
        <v>19.93</v>
      </c>
      <c r="G18" s="23">
        <v>23.72</v>
      </c>
      <c r="H18" s="23">
        <v>25.19</v>
      </c>
      <c r="I18" s="23">
        <v>22.54</v>
      </c>
      <c r="J18" s="23">
        <v>16.83</v>
      </c>
      <c r="K18" s="23">
        <v>9.44</v>
      </c>
      <c r="L18" s="23">
        <v>4.63</v>
      </c>
      <c r="M18" s="23">
        <v>3.32</v>
      </c>
      <c r="N18" s="23">
        <f t="shared" si="0"/>
        <v>13.647499999999999</v>
      </c>
    </row>
    <row r="19" spans="1:14" ht="11.25">
      <c r="A19" s="22" t="s">
        <v>19</v>
      </c>
      <c r="B19" s="23">
        <v>3.8</v>
      </c>
      <c r="C19" s="23">
        <v>6.72</v>
      </c>
      <c r="D19" s="23">
        <v>11.11</v>
      </c>
      <c r="E19" s="23">
        <v>16.48</v>
      </c>
      <c r="F19" s="23">
        <v>19.89</v>
      </c>
      <c r="G19" s="23">
        <v>23.7</v>
      </c>
      <c r="H19" s="23">
        <v>25.15</v>
      </c>
      <c r="I19" s="23">
        <v>22.51</v>
      </c>
      <c r="J19" s="23">
        <v>16.81</v>
      </c>
      <c r="K19" s="23">
        <v>9.41</v>
      </c>
      <c r="L19" s="23">
        <v>4.63</v>
      </c>
      <c r="M19" s="23">
        <v>3.32</v>
      </c>
      <c r="N19" s="23">
        <f t="shared" si="0"/>
        <v>13.627499999999998</v>
      </c>
    </row>
    <row r="20" spans="1:14" ht="11.25">
      <c r="A20" s="22" t="s">
        <v>20</v>
      </c>
      <c r="B20" s="23">
        <v>3.78</v>
      </c>
      <c r="C20" s="23">
        <v>6.68</v>
      </c>
      <c r="D20" s="23">
        <v>11.06</v>
      </c>
      <c r="E20" s="23">
        <v>16.38</v>
      </c>
      <c r="F20" s="23">
        <v>19.82</v>
      </c>
      <c r="G20" s="23">
        <v>23.59</v>
      </c>
      <c r="H20" s="23">
        <v>25.06</v>
      </c>
      <c r="I20" s="23">
        <v>22.43</v>
      </c>
      <c r="J20" s="23">
        <v>16.71</v>
      </c>
      <c r="K20" s="23">
        <v>9.38</v>
      </c>
      <c r="L20" s="23">
        <v>4.59</v>
      </c>
      <c r="M20" s="23">
        <v>3.29</v>
      </c>
      <c r="N20" s="23">
        <f t="shared" si="0"/>
        <v>13.564166666666667</v>
      </c>
    </row>
    <row r="21" spans="1:14" ht="11.25">
      <c r="A21" s="22" t="s">
        <v>21</v>
      </c>
      <c r="B21" s="23">
        <v>3.8</v>
      </c>
      <c r="C21" s="23">
        <v>6.71</v>
      </c>
      <c r="D21" s="23">
        <v>11.11</v>
      </c>
      <c r="E21" s="23">
        <v>16.47</v>
      </c>
      <c r="F21" s="23">
        <v>19.89</v>
      </c>
      <c r="G21" s="23">
        <v>23.7</v>
      </c>
      <c r="H21" s="23">
        <v>25.15</v>
      </c>
      <c r="I21" s="23">
        <v>22.51</v>
      </c>
      <c r="J21" s="23">
        <v>16.8</v>
      </c>
      <c r="K21" s="23">
        <v>9.42</v>
      </c>
      <c r="L21" s="23">
        <v>4.63</v>
      </c>
      <c r="M21" s="23">
        <v>3.32</v>
      </c>
      <c r="N21" s="23">
        <f t="shared" si="0"/>
        <v>13.62583333333333</v>
      </c>
    </row>
    <row r="22" spans="1:14" ht="11.25">
      <c r="A22" s="22" t="s">
        <v>22</v>
      </c>
      <c r="B22" s="23">
        <v>3.87</v>
      </c>
      <c r="C22" s="23">
        <v>6.8</v>
      </c>
      <c r="D22" s="23">
        <v>11.25</v>
      </c>
      <c r="E22" s="23">
        <v>16.62</v>
      </c>
      <c r="F22" s="23">
        <v>20.07</v>
      </c>
      <c r="G22" s="23">
        <v>23.91</v>
      </c>
      <c r="H22" s="23">
        <v>25.37</v>
      </c>
      <c r="I22" s="23">
        <v>22.72</v>
      </c>
      <c r="J22" s="23">
        <v>16.97</v>
      </c>
      <c r="K22" s="23">
        <v>9.53</v>
      </c>
      <c r="L22" s="23">
        <v>4.7</v>
      </c>
      <c r="M22" s="23">
        <v>3.36</v>
      </c>
      <c r="N22" s="23">
        <f t="shared" si="0"/>
        <v>13.764166666666668</v>
      </c>
    </row>
    <row r="23" spans="1:14" ht="11.25">
      <c r="A23" s="22" t="s">
        <v>23</v>
      </c>
      <c r="B23" s="23">
        <v>3.85</v>
      </c>
      <c r="C23" s="23">
        <v>6.79</v>
      </c>
      <c r="D23" s="23">
        <v>11.21</v>
      </c>
      <c r="E23" s="23">
        <v>16.6</v>
      </c>
      <c r="F23" s="23">
        <v>20.02</v>
      </c>
      <c r="G23" s="23">
        <v>23.83</v>
      </c>
      <c r="H23" s="23">
        <v>25.31</v>
      </c>
      <c r="I23" s="23">
        <v>22.66</v>
      </c>
      <c r="J23" s="23">
        <v>16.92</v>
      </c>
      <c r="K23" s="23">
        <v>9.5</v>
      </c>
      <c r="L23" s="23">
        <v>4.68</v>
      </c>
      <c r="M23" s="23">
        <v>3.36</v>
      </c>
      <c r="N23" s="23">
        <f t="shared" si="0"/>
        <v>13.727500000000001</v>
      </c>
    </row>
    <row r="24" spans="1:14" ht="11.25">
      <c r="A24" s="22" t="s">
        <v>24</v>
      </c>
      <c r="B24" s="23">
        <v>3.79</v>
      </c>
      <c r="C24" s="23">
        <v>6.71</v>
      </c>
      <c r="D24" s="23">
        <v>11.09</v>
      </c>
      <c r="E24" s="23">
        <v>16.44</v>
      </c>
      <c r="F24" s="23">
        <v>19.87</v>
      </c>
      <c r="G24" s="23">
        <v>23.66</v>
      </c>
      <c r="H24" s="23">
        <v>25.09</v>
      </c>
      <c r="I24" s="23">
        <v>22.46</v>
      </c>
      <c r="J24" s="23">
        <v>16.78</v>
      </c>
      <c r="K24" s="23">
        <v>9.39</v>
      </c>
      <c r="L24" s="23">
        <v>4.62</v>
      </c>
      <c r="M24" s="23">
        <v>3.31</v>
      </c>
      <c r="N24" s="23">
        <f t="shared" si="0"/>
        <v>13.600833333333336</v>
      </c>
    </row>
    <row r="25" spans="1:14" ht="11.25">
      <c r="A25" s="22" t="s">
        <v>25</v>
      </c>
      <c r="B25" s="23">
        <v>3.78</v>
      </c>
      <c r="C25" s="23">
        <v>6.68</v>
      </c>
      <c r="D25" s="23">
        <v>11.06</v>
      </c>
      <c r="E25" s="23">
        <v>16.38</v>
      </c>
      <c r="F25" s="23">
        <v>19.82</v>
      </c>
      <c r="G25" s="23">
        <v>23.59</v>
      </c>
      <c r="H25" s="23">
        <v>25.06</v>
      </c>
      <c r="I25" s="23">
        <v>22.43</v>
      </c>
      <c r="J25" s="23">
        <v>16.72</v>
      </c>
      <c r="K25" s="23">
        <v>9.38</v>
      </c>
      <c r="L25" s="23">
        <v>4.59</v>
      </c>
      <c r="M25" s="23">
        <v>3.27</v>
      </c>
      <c r="N25" s="23">
        <f t="shared" si="0"/>
        <v>13.563333333333334</v>
      </c>
    </row>
    <row r="26" spans="1:14" ht="11.25">
      <c r="A26" s="22" t="s">
        <v>26</v>
      </c>
      <c r="B26" s="23">
        <v>3.76</v>
      </c>
      <c r="C26" s="23">
        <v>6.67</v>
      </c>
      <c r="D26" s="23">
        <v>11.03</v>
      </c>
      <c r="E26" s="23">
        <v>16.37</v>
      </c>
      <c r="F26" s="23">
        <v>19.79</v>
      </c>
      <c r="G26" s="23">
        <v>23.56</v>
      </c>
      <c r="H26" s="23">
        <v>25.02</v>
      </c>
      <c r="I26" s="23">
        <v>22.36</v>
      </c>
      <c r="J26" s="23">
        <v>16.68</v>
      </c>
      <c r="K26" s="23">
        <v>9.34</v>
      </c>
      <c r="L26" s="23">
        <v>4.57</v>
      </c>
      <c r="M26" s="23">
        <v>3.27</v>
      </c>
      <c r="N26" s="23">
        <f t="shared" si="0"/>
        <v>13.535000000000002</v>
      </c>
    </row>
    <row r="27" spans="1:14" ht="11.25">
      <c r="A27" s="22" t="s">
        <v>27</v>
      </c>
      <c r="B27" s="23">
        <v>3.81</v>
      </c>
      <c r="C27" s="23">
        <v>6.74</v>
      </c>
      <c r="D27" s="23">
        <v>11.15</v>
      </c>
      <c r="E27" s="23">
        <v>16.49</v>
      </c>
      <c r="F27" s="23">
        <v>19.93</v>
      </c>
      <c r="G27" s="23">
        <v>23.73</v>
      </c>
      <c r="H27" s="23">
        <v>25.19</v>
      </c>
      <c r="I27" s="23">
        <v>22.56</v>
      </c>
      <c r="J27" s="23">
        <v>16.84</v>
      </c>
      <c r="K27" s="23">
        <v>9.45</v>
      </c>
      <c r="L27" s="23">
        <v>4.64</v>
      </c>
      <c r="M27" s="23">
        <v>3.32</v>
      </c>
      <c r="N27" s="23">
        <f t="shared" si="0"/>
        <v>13.654166666666663</v>
      </c>
    </row>
    <row r="28" spans="1:14" ht="11.25">
      <c r="A28" s="22" t="s">
        <v>28</v>
      </c>
      <c r="B28" s="23">
        <v>3.79</v>
      </c>
      <c r="C28" s="23">
        <v>6.7</v>
      </c>
      <c r="D28" s="23">
        <v>11.09</v>
      </c>
      <c r="E28" s="23">
        <v>16.44</v>
      </c>
      <c r="F28" s="23">
        <v>19.85</v>
      </c>
      <c r="G28" s="23">
        <v>23.64</v>
      </c>
      <c r="H28" s="23">
        <v>25.08</v>
      </c>
      <c r="I28" s="23">
        <v>22.45</v>
      </c>
      <c r="J28" s="23">
        <v>16.75</v>
      </c>
      <c r="K28" s="23">
        <v>9.38</v>
      </c>
      <c r="L28" s="23">
        <v>4.61</v>
      </c>
      <c r="M28" s="23">
        <v>3.3</v>
      </c>
      <c r="N28" s="23">
        <f t="shared" si="0"/>
        <v>13.590000000000002</v>
      </c>
    </row>
    <row r="29" spans="1:14" ht="11.25">
      <c r="A29" s="22" t="s">
        <v>29</v>
      </c>
      <c r="B29" s="23">
        <v>3.91</v>
      </c>
      <c r="C29" s="23">
        <v>6.85</v>
      </c>
      <c r="D29" s="23">
        <v>11.3</v>
      </c>
      <c r="E29" s="23">
        <v>16.7</v>
      </c>
      <c r="F29" s="23">
        <v>20.17</v>
      </c>
      <c r="G29" s="23">
        <v>23.99</v>
      </c>
      <c r="H29" s="23">
        <v>25.48</v>
      </c>
      <c r="I29" s="23">
        <v>22.82</v>
      </c>
      <c r="J29" s="23">
        <v>17.06</v>
      </c>
      <c r="K29" s="23">
        <v>9.6</v>
      </c>
      <c r="L29" s="23">
        <v>4.74</v>
      </c>
      <c r="M29" s="23">
        <v>3.4</v>
      </c>
      <c r="N29" s="23">
        <f t="shared" si="0"/>
        <v>13.835</v>
      </c>
    </row>
    <row r="30" spans="1:14" ht="11.25">
      <c r="A30" s="22" t="s">
        <v>30</v>
      </c>
      <c r="B30" s="23">
        <v>3.8</v>
      </c>
      <c r="C30" s="23">
        <v>6.74</v>
      </c>
      <c r="D30" s="23">
        <v>11.15</v>
      </c>
      <c r="E30" s="23">
        <v>16.48</v>
      </c>
      <c r="F30" s="23">
        <v>19.93</v>
      </c>
      <c r="G30" s="23">
        <v>23.72</v>
      </c>
      <c r="H30" s="23">
        <v>25.19</v>
      </c>
      <c r="I30" s="23">
        <v>22.54</v>
      </c>
      <c r="J30" s="23">
        <v>16.83</v>
      </c>
      <c r="K30" s="23">
        <v>9.44</v>
      </c>
      <c r="L30" s="23">
        <v>4.63</v>
      </c>
      <c r="M30" s="23">
        <v>3.32</v>
      </c>
      <c r="N30" s="23">
        <f t="shared" si="0"/>
        <v>13.647499999999999</v>
      </c>
    </row>
    <row r="31" spans="1:14" ht="11.25">
      <c r="A31" s="22" t="s">
        <v>31</v>
      </c>
      <c r="B31" s="23">
        <v>3.91</v>
      </c>
      <c r="C31" s="23">
        <v>6.85</v>
      </c>
      <c r="D31" s="23">
        <v>11.31</v>
      </c>
      <c r="E31" s="23">
        <v>16.71</v>
      </c>
      <c r="F31" s="23">
        <v>20.18</v>
      </c>
      <c r="G31" s="23">
        <v>24.01</v>
      </c>
      <c r="H31" s="23">
        <v>25.5</v>
      </c>
      <c r="I31" s="23">
        <v>22.84</v>
      </c>
      <c r="J31" s="23">
        <v>17.08</v>
      </c>
      <c r="K31" s="23">
        <v>9.6</v>
      </c>
      <c r="L31" s="23">
        <v>4.74</v>
      </c>
      <c r="M31" s="23">
        <v>3.4</v>
      </c>
      <c r="N31" s="23">
        <f t="shared" si="0"/>
        <v>13.844166666666666</v>
      </c>
    </row>
    <row r="32" spans="1:14" ht="11.25">
      <c r="A32" s="22" t="s">
        <v>32</v>
      </c>
      <c r="B32" s="23">
        <v>3.82</v>
      </c>
      <c r="C32" s="23">
        <v>6.75</v>
      </c>
      <c r="D32" s="23">
        <v>11.16</v>
      </c>
      <c r="E32" s="23">
        <v>16.53</v>
      </c>
      <c r="F32" s="23">
        <v>19.95</v>
      </c>
      <c r="G32" s="23">
        <v>23.76</v>
      </c>
      <c r="H32" s="23">
        <v>25.21</v>
      </c>
      <c r="I32" s="23">
        <v>22.59</v>
      </c>
      <c r="J32" s="23">
        <v>16.84</v>
      </c>
      <c r="K32" s="23">
        <v>9.46</v>
      </c>
      <c r="L32" s="23">
        <v>4.65</v>
      </c>
      <c r="M32" s="23">
        <v>3.32</v>
      </c>
      <c r="N32" s="23">
        <f t="shared" si="0"/>
        <v>13.670000000000002</v>
      </c>
    </row>
    <row r="33" spans="1:14" ht="11.25">
      <c r="A33" s="22" t="s">
        <v>33</v>
      </c>
      <c r="B33" s="23">
        <v>3.79</v>
      </c>
      <c r="C33" s="23">
        <v>6.71</v>
      </c>
      <c r="D33" s="23">
        <v>11.1</v>
      </c>
      <c r="E33" s="23">
        <v>16.46</v>
      </c>
      <c r="F33" s="23">
        <v>19.89</v>
      </c>
      <c r="G33" s="23">
        <v>23.7</v>
      </c>
      <c r="H33" s="23">
        <v>25.14</v>
      </c>
      <c r="I33" s="23">
        <v>22.5</v>
      </c>
      <c r="J33" s="23">
        <v>16.79</v>
      </c>
      <c r="K33" s="23">
        <v>9.41</v>
      </c>
      <c r="L33" s="23">
        <v>4.63</v>
      </c>
      <c r="M33" s="23">
        <v>3.32</v>
      </c>
      <c r="N33" s="23">
        <f t="shared" si="0"/>
        <v>13.62</v>
      </c>
    </row>
    <row r="34" spans="1:14" ht="11.25">
      <c r="A34" s="22" t="s">
        <v>34</v>
      </c>
      <c r="B34" s="23">
        <v>3.85</v>
      </c>
      <c r="C34" s="23">
        <v>6.79</v>
      </c>
      <c r="D34" s="23">
        <v>11.21</v>
      </c>
      <c r="E34" s="23">
        <v>16.61</v>
      </c>
      <c r="F34" s="23">
        <v>20.03</v>
      </c>
      <c r="G34" s="23">
        <v>23.83</v>
      </c>
      <c r="H34" s="23">
        <v>25.32</v>
      </c>
      <c r="I34" s="23">
        <v>22.68</v>
      </c>
      <c r="J34" s="23">
        <v>16.94</v>
      </c>
      <c r="K34" s="23">
        <v>9.5</v>
      </c>
      <c r="L34" s="23">
        <v>4.68</v>
      </c>
      <c r="M34" s="23">
        <v>3.36</v>
      </c>
      <c r="N34" s="23">
        <f t="shared" si="0"/>
        <v>13.733333333333334</v>
      </c>
    </row>
    <row r="35" spans="1:14" ht="11.25">
      <c r="A35" s="22" t="s">
        <v>35</v>
      </c>
      <c r="B35" s="23">
        <v>3.82</v>
      </c>
      <c r="C35" s="23">
        <v>6.76</v>
      </c>
      <c r="D35" s="23">
        <v>11.15</v>
      </c>
      <c r="E35" s="23">
        <v>16.51</v>
      </c>
      <c r="F35" s="23">
        <v>19.93</v>
      </c>
      <c r="G35" s="23">
        <v>23.76</v>
      </c>
      <c r="H35" s="23">
        <v>25.21</v>
      </c>
      <c r="I35" s="23">
        <v>22.57</v>
      </c>
      <c r="J35" s="23">
        <v>16.84</v>
      </c>
      <c r="K35" s="23">
        <v>9.44</v>
      </c>
      <c r="L35" s="23">
        <v>4.64</v>
      </c>
      <c r="M35" s="23">
        <v>3.32</v>
      </c>
      <c r="N35" s="23">
        <f t="shared" si="0"/>
        <v>13.6625</v>
      </c>
    </row>
    <row r="36" spans="1:14" ht="11.25">
      <c r="A36" s="22" t="s">
        <v>36</v>
      </c>
      <c r="B36" s="23">
        <v>3.83</v>
      </c>
      <c r="C36" s="23">
        <v>6.76</v>
      </c>
      <c r="D36" s="23">
        <v>11.17</v>
      </c>
      <c r="E36" s="23">
        <v>16.53</v>
      </c>
      <c r="F36" s="23">
        <v>19.97</v>
      </c>
      <c r="G36" s="23">
        <v>23.77</v>
      </c>
      <c r="H36" s="23">
        <v>25.23</v>
      </c>
      <c r="I36" s="23">
        <v>22.59</v>
      </c>
      <c r="J36" s="23">
        <v>16.87</v>
      </c>
      <c r="K36" s="23">
        <v>9.46</v>
      </c>
      <c r="L36" s="23">
        <v>4.65</v>
      </c>
      <c r="M36" s="23">
        <v>3.33</v>
      </c>
      <c r="N36" s="23">
        <f t="shared" si="0"/>
        <v>13.680000000000001</v>
      </c>
    </row>
    <row r="37" ht="11.25">
      <c r="A37" s="22"/>
    </row>
    <row r="39" spans="1:13" ht="11.25">
      <c r="A39" s="20" t="s">
        <v>37</v>
      </c>
      <c r="B39" s="19">
        <v>3.83</v>
      </c>
      <c r="C39" s="19">
        <v>6.76</v>
      </c>
      <c r="D39" s="19">
        <v>11.17</v>
      </c>
      <c r="E39" s="19">
        <v>16.54</v>
      </c>
      <c r="F39" s="19">
        <v>19.97</v>
      </c>
      <c r="G39" s="19">
        <v>23.78</v>
      </c>
      <c r="H39" s="19">
        <v>25.24</v>
      </c>
      <c r="I39" s="19">
        <v>22.59</v>
      </c>
      <c r="J39" s="19">
        <v>16.88</v>
      </c>
      <c r="K39" s="19">
        <v>9.46</v>
      </c>
      <c r="L39" s="19">
        <v>4.65</v>
      </c>
      <c r="M39" s="19">
        <v>3.33</v>
      </c>
    </row>
  </sheetData>
  <printOptions/>
  <pageMargins left="1.1" right="1.3" top="1.6" bottom="1.6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" sqref="A3:M36"/>
    </sheetView>
  </sheetViews>
  <sheetFormatPr defaultColWidth="9.140625" defaultRowHeight="12.75"/>
  <cols>
    <col min="1" max="1" width="11.57421875" style="20" customWidth="1"/>
    <col min="2" max="14" width="8.28125" style="19" customWidth="1"/>
    <col min="15" max="16384" width="9.140625" style="19" customWidth="1"/>
  </cols>
  <sheetData>
    <row r="1" s="17" customFormat="1" ht="13.5">
      <c r="A1" s="16" t="s">
        <v>45</v>
      </c>
    </row>
    <row r="2" spans="1:2" s="24" customFormat="1" ht="11.25">
      <c r="A2" s="20" t="s">
        <v>46</v>
      </c>
      <c r="B2" s="24" t="s">
        <v>40</v>
      </c>
    </row>
    <row r="3" spans="1:14" s="20" customFormat="1" ht="11.25">
      <c r="A3" s="20" t="s">
        <v>1</v>
      </c>
      <c r="B3" s="21" t="s">
        <v>50</v>
      </c>
      <c r="C3" s="21" t="s">
        <v>51</v>
      </c>
      <c r="D3" s="21" t="s">
        <v>52</v>
      </c>
      <c r="E3" s="21" t="s">
        <v>53</v>
      </c>
      <c r="F3" s="21" t="s">
        <v>54</v>
      </c>
      <c r="G3" s="21" t="s">
        <v>55</v>
      </c>
      <c r="H3" s="21" t="s">
        <v>56</v>
      </c>
      <c r="I3" s="21" t="s">
        <v>57</v>
      </c>
      <c r="J3" s="21" t="s">
        <v>58</v>
      </c>
      <c r="K3" s="21" t="s">
        <v>59</v>
      </c>
      <c r="L3" s="21" t="s">
        <v>60</v>
      </c>
      <c r="M3" s="21" t="s">
        <v>61</v>
      </c>
      <c r="N3" s="20" t="s">
        <v>3</v>
      </c>
    </row>
    <row r="4" spans="1:14" ht="11.25">
      <c r="A4" s="20" t="s">
        <v>4</v>
      </c>
      <c r="B4" s="23">
        <f>(1-'[1]pct_blk_canopy'!B4)*'[1]tr_cld_topo_sloped'!B4</f>
        <v>2.8598590545044544</v>
      </c>
      <c r="C4" s="23">
        <f>(1-'[1]pct_blk_canopy'!C4)*'[1]tr_cld_topo_sloped'!C4</f>
        <v>5.367589391552588</v>
      </c>
      <c r="D4" s="23">
        <f>(1-'[1]pct_blk_canopy'!D4)*'[1]tr_cld_topo_sloped'!D4</f>
        <v>9.31348987345176</v>
      </c>
      <c r="E4" s="23">
        <f>(1-'[1]pct_blk_canopy'!E4)*'[1]tr_cld_topo_sloped'!E4</f>
        <v>14.149772927463475</v>
      </c>
      <c r="F4" s="23">
        <f>(1-'[1]pct_blk_canopy'!F4)*'[1]tr_cld_topo_sloped'!F4</f>
        <v>17.183712615031663</v>
      </c>
      <c r="G4" s="23">
        <f>(1-'[1]pct_blk_canopy'!G4)*'[1]tr_cld_topo_sloped'!G4</f>
        <v>20.606079458855266</v>
      </c>
      <c r="H4" s="23">
        <f>(1-'[1]pct_blk_canopy'!H4)*'[1]tr_cld_topo_sloped'!H4</f>
        <v>22.058629418630883</v>
      </c>
      <c r="I4" s="23">
        <f>(1-'[1]pct_blk_canopy'!I4)*'[1]tr_cld_topo_sloped'!I4</f>
        <v>19.79127063475717</v>
      </c>
      <c r="J4" s="23">
        <f>(1-'[1]pct_blk_canopy'!J4)*'[1]tr_cld_topo_sloped'!J4</f>
        <v>14.652399337143116</v>
      </c>
      <c r="K4" s="23">
        <f>(1-'[1]pct_blk_canopy'!K4)*'[1]tr_cld_topo_sloped'!K4</f>
        <v>7.925332181626981</v>
      </c>
      <c r="L4" s="23">
        <f>(1-'[1]pct_blk_canopy'!L4)*'[1]tr_cld_topo_sloped'!L4</f>
        <v>3.5649833806418085</v>
      </c>
      <c r="M4" s="23">
        <f>(1-'[1]pct_blk_canopy'!M4)*'[1]tr_cld_topo_sloped'!M4</f>
        <v>2.4978978735426627</v>
      </c>
      <c r="N4" s="23">
        <f>AVERAGE(B4:M4)</f>
        <v>11.664251345600151</v>
      </c>
    </row>
    <row r="5" spans="1:14" ht="11.25">
      <c r="A5" s="20" t="s">
        <v>5</v>
      </c>
      <c r="B5" s="23">
        <f>(1-'[1]pct_blk_canopy'!B5)*'[1]tr_cld_topo_sloped'!B5</f>
        <v>1.1806363704645428</v>
      </c>
      <c r="C5" s="23">
        <f>(1-'[1]pct_blk_canopy'!C5)*'[1]tr_cld_topo_sloped'!C5</f>
        <v>1.756482882309977</v>
      </c>
      <c r="D5" s="23">
        <f>(1-'[1]pct_blk_canopy'!D5)*'[1]tr_cld_topo_sloped'!D5</f>
        <v>2.446182717577007</v>
      </c>
      <c r="E5" s="23">
        <f>(1-'[1]pct_blk_canopy'!E5)*'[1]tr_cld_topo_sloped'!E5</f>
        <v>4.841002827777273</v>
      </c>
      <c r="F5" s="23">
        <f>(1-'[1]pct_blk_canopy'!F5)*'[1]tr_cld_topo_sloped'!F5</f>
        <v>7.188461424292196</v>
      </c>
      <c r="G5" s="23">
        <f>(1-'[1]pct_blk_canopy'!G5)*'[1]tr_cld_topo_sloped'!G5</f>
        <v>8.455946615321164</v>
      </c>
      <c r="H5" s="23">
        <f>(1-'[1]pct_blk_canopy'!H5)*'[1]tr_cld_topo_sloped'!H5</f>
        <v>8.77678137050209</v>
      </c>
      <c r="I5" s="23">
        <f>(1-'[1]pct_blk_canopy'!I5)*'[1]tr_cld_topo_sloped'!I5</f>
        <v>7.699988037379919</v>
      </c>
      <c r="J5" s="23">
        <f>(1-'[1]pct_blk_canopy'!J5)*'[1]tr_cld_topo_sloped'!J5</f>
        <v>4.373278811391923</v>
      </c>
      <c r="K5" s="23">
        <f>(1-'[1]pct_blk_canopy'!K5)*'[1]tr_cld_topo_sloped'!K5</f>
        <v>1.9278519205764564</v>
      </c>
      <c r="L5" s="23">
        <f>(1-'[1]pct_blk_canopy'!L5)*'[1]tr_cld_topo_sloped'!L5</f>
        <v>1.2638611640984134</v>
      </c>
      <c r="M5" s="23">
        <f>(1-'[1]pct_blk_canopy'!M5)*'[1]tr_cld_topo_sloped'!M5</f>
        <v>1.0791977692813193</v>
      </c>
      <c r="N5" s="23">
        <f aca="true" t="shared" si="0" ref="N5:N36">AVERAGE(B5:M5)</f>
        <v>4.249139325914356</v>
      </c>
    </row>
    <row r="6" spans="1:14" ht="11.25">
      <c r="A6" s="20" t="s">
        <v>6</v>
      </c>
      <c r="B6" s="23">
        <f>(1-'[1]pct_blk_canopy'!B6)*'[1]tr_cld_topo_sloped'!B6</f>
        <v>2.946318433089884</v>
      </c>
      <c r="C6" s="23">
        <f>(1-'[1]pct_blk_canopy'!C6)*'[1]tr_cld_topo_sloped'!C6</f>
        <v>5.301213110969981</v>
      </c>
      <c r="D6" s="23">
        <f>(1-'[1]pct_blk_canopy'!D6)*'[1]tr_cld_topo_sloped'!D6</f>
        <v>9.090802113628774</v>
      </c>
      <c r="E6" s="23">
        <f>(1-'[1]pct_blk_canopy'!E6)*'[1]tr_cld_topo_sloped'!E6</f>
        <v>13.915138347864826</v>
      </c>
      <c r="F6" s="23">
        <f>(1-'[1]pct_blk_canopy'!F6)*'[1]tr_cld_topo_sloped'!F6</f>
        <v>17.088667332949814</v>
      </c>
      <c r="G6" s="23">
        <f>(1-'[1]pct_blk_canopy'!G6)*'[1]tr_cld_topo_sloped'!G6</f>
        <v>20.587662492489333</v>
      </c>
      <c r="H6" s="23">
        <f>(1-'[1]pct_blk_canopy'!H6)*'[1]tr_cld_topo_sloped'!H6</f>
        <v>22.21469702611335</v>
      </c>
      <c r="I6" s="23">
        <f>(1-'[1]pct_blk_canopy'!I6)*'[1]tr_cld_topo_sloped'!I6</f>
        <v>20.051978279401464</v>
      </c>
      <c r="J6" s="23">
        <f>(1-'[1]pct_blk_canopy'!J6)*'[1]tr_cld_topo_sloped'!J6</f>
        <v>14.629819548455552</v>
      </c>
      <c r="K6" s="23">
        <f>(1-'[1]pct_blk_canopy'!K6)*'[1]tr_cld_topo_sloped'!K6</f>
        <v>7.736293839683075</v>
      </c>
      <c r="L6" s="23">
        <f>(1-'[1]pct_blk_canopy'!L6)*'[1]tr_cld_topo_sloped'!L6</f>
        <v>3.623317653918785</v>
      </c>
      <c r="M6" s="23">
        <f>(1-'[1]pct_blk_canopy'!M6)*'[1]tr_cld_topo_sloped'!M6</f>
        <v>2.5573716382074227</v>
      </c>
      <c r="N6" s="23">
        <f t="shared" si="0"/>
        <v>11.645273318064355</v>
      </c>
    </row>
    <row r="7" spans="1:14" ht="11.25">
      <c r="A7" s="20" t="s">
        <v>7</v>
      </c>
      <c r="B7" s="23">
        <f>(1-'[1]pct_blk_canopy'!B7)*'[1]tr_cld_topo_sloped'!B7</f>
        <v>3.567323988211916</v>
      </c>
      <c r="C7" s="23">
        <f>(1-'[1]pct_blk_canopy'!C7)*'[1]tr_cld_topo_sloped'!C7</f>
        <v>6.441582425772596</v>
      </c>
      <c r="D7" s="23">
        <f>(1-'[1]pct_blk_canopy'!D7)*'[1]tr_cld_topo_sloped'!D7</f>
        <v>10.75450854364784</v>
      </c>
      <c r="E7" s="23">
        <f>(1-'[1]pct_blk_canopy'!E7)*'[1]tr_cld_topo_sloped'!E7</f>
        <v>15.64287920845989</v>
      </c>
      <c r="F7" s="23">
        <f>(1-'[1]pct_blk_canopy'!F7)*'[1]tr_cld_topo_sloped'!F7</f>
        <v>18.519044319869497</v>
      </c>
      <c r="G7" s="23">
        <f>(1-'[1]pct_blk_canopy'!G7)*'[1]tr_cld_topo_sloped'!G7</f>
        <v>22.082599479034652</v>
      </c>
      <c r="H7" s="23">
        <f>(1-'[1]pct_blk_canopy'!H7)*'[1]tr_cld_topo_sloped'!H7</f>
        <v>23.915238671016418</v>
      </c>
      <c r="I7" s="23">
        <f>(1-'[1]pct_blk_canopy'!I7)*'[1]tr_cld_topo_sloped'!I7</f>
        <v>22.158789737786776</v>
      </c>
      <c r="J7" s="23">
        <f>(1-'[1]pct_blk_canopy'!J7)*'[1]tr_cld_topo_sloped'!J7</f>
        <v>17.228172167706674</v>
      </c>
      <c r="K7" s="23">
        <f>(1-'[1]pct_blk_canopy'!K7)*'[1]tr_cld_topo_sloped'!K7</f>
        <v>9.583860331430245</v>
      </c>
      <c r="L7" s="23">
        <f>(1-'[1]pct_blk_canopy'!L7)*'[1]tr_cld_topo_sloped'!L7</f>
        <v>4.498400177936742</v>
      </c>
      <c r="M7" s="23">
        <f>(1-'[1]pct_blk_canopy'!M7)*'[1]tr_cld_topo_sloped'!M7</f>
        <v>3.1500608654339257</v>
      </c>
      <c r="N7" s="23">
        <f t="shared" si="0"/>
        <v>13.128538326358928</v>
      </c>
    </row>
    <row r="8" spans="1:14" ht="11.25">
      <c r="A8" s="20" t="s">
        <v>8</v>
      </c>
      <c r="B8" s="23">
        <f>(1-'[1]pct_blk_canopy'!B8)*'[1]tr_cld_topo_sloped'!B8</f>
        <v>3.220992017083449</v>
      </c>
      <c r="C8" s="23">
        <f>(1-'[1]pct_blk_canopy'!C8)*'[1]tr_cld_topo_sloped'!C8</f>
        <v>5.745241578096656</v>
      </c>
      <c r="D8" s="23">
        <f>(1-'[1]pct_blk_canopy'!D8)*'[1]tr_cld_topo_sloped'!D8</f>
        <v>9.732445739826995</v>
      </c>
      <c r="E8" s="23">
        <f>(1-'[1]pct_blk_canopy'!E8)*'[1]tr_cld_topo_sloped'!E8</f>
        <v>14.7957151759095</v>
      </c>
      <c r="F8" s="23">
        <f>(1-'[1]pct_blk_canopy'!F8)*'[1]tr_cld_topo_sloped'!F8</f>
        <v>17.78207524300281</v>
      </c>
      <c r="G8" s="23">
        <f>(1-'[1]pct_blk_canopy'!G8)*'[1]tr_cld_topo_sloped'!G8</f>
        <v>20.608727931504145</v>
      </c>
      <c r="H8" s="23">
        <f>(1-'[1]pct_blk_canopy'!H8)*'[1]tr_cld_topo_sloped'!H8</f>
        <v>21.90888370486887</v>
      </c>
      <c r="I8" s="23">
        <f>(1-'[1]pct_blk_canopy'!I8)*'[1]tr_cld_topo_sloped'!I8</f>
        <v>20.293035540769075</v>
      </c>
      <c r="J8" s="23">
        <f>(1-'[1]pct_blk_canopy'!J8)*'[1]tr_cld_topo_sloped'!J8</f>
        <v>15.227474957040691</v>
      </c>
      <c r="K8" s="23">
        <f>(1-'[1]pct_blk_canopy'!K8)*'[1]tr_cld_topo_sloped'!K8</f>
        <v>8.140522256745436</v>
      </c>
      <c r="L8" s="23">
        <f>(1-'[1]pct_blk_canopy'!L8)*'[1]tr_cld_topo_sloped'!L8</f>
        <v>4.006992929116774</v>
      </c>
      <c r="M8" s="23">
        <f>(1-'[1]pct_blk_canopy'!M8)*'[1]tr_cld_topo_sloped'!M8</f>
        <v>2.7739508958306756</v>
      </c>
      <c r="N8" s="23">
        <f t="shared" si="0"/>
        <v>12.019671497482923</v>
      </c>
    </row>
    <row r="9" spans="1:14" ht="11.25">
      <c r="A9" s="20" t="s">
        <v>9</v>
      </c>
      <c r="B9" s="23">
        <f>(1-'[1]pct_blk_canopy'!B9)*'[1]tr_cld_topo_sloped'!B9</f>
        <v>1.572104794927843</v>
      </c>
      <c r="C9" s="23">
        <f>(1-'[1]pct_blk_canopy'!C9)*'[1]tr_cld_topo_sloped'!C9</f>
        <v>2.6224094733585694</v>
      </c>
      <c r="D9" s="23">
        <f>(1-'[1]pct_blk_canopy'!D9)*'[1]tr_cld_topo_sloped'!D9</f>
        <v>4.402380612085183</v>
      </c>
      <c r="E9" s="23">
        <f>(1-'[1]pct_blk_canopy'!E9)*'[1]tr_cld_topo_sloped'!E9</f>
        <v>7.0870641282033855</v>
      </c>
      <c r="F9" s="23">
        <f>(1-'[1]pct_blk_canopy'!F9)*'[1]tr_cld_topo_sloped'!F9</f>
        <v>9.337568317784772</v>
      </c>
      <c r="G9" s="23">
        <f>(1-'[1]pct_blk_canopy'!G9)*'[1]tr_cld_topo_sloped'!G9</f>
        <v>13.455677733731502</v>
      </c>
      <c r="H9" s="23">
        <f>(1-'[1]pct_blk_canopy'!H9)*'[1]tr_cld_topo_sloped'!H9</f>
        <v>14.460522257724724</v>
      </c>
      <c r="I9" s="23">
        <f>(1-'[1]pct_blk_canopy'!I9)*'[1]tr_cld_topo_sloped'!I9</f>
        <v>10.764074417854225</v>
      </c>
      <c r="J9" s="23">
        <f>(1-'[1]pct_blk_canopy'!J9)*'[1]tr_cld_topo_sloped'!J9</f>
        <v>7.488542184679516</v>
      </c>
      <c r="K9" s="23">
        <f>(1-'[1]pct_blk_canopy'!K9)*'[1]tr_cld_topo_sloped'!K9</f>
        <v>3.722248202782376</v>
      </c>
      <c r="L9" s="23">
        <f>(1-'[1]pct_blk_canopy'!L9)*'[1]tr_cld_topo_sloped'!L9</f>
        <v>1.8180372194399148</v>
      </c>
      <c r="M9" s="23">
        <f>(1-'[1]pct_blk_canopy'!M9)*'[1]tr_cld_topo_sloped'!M9</f>
        <v>1.385407997714184</v>
      </c>
      <c r="N9" s="23">
        <f t="shared" si="0"/>
        <v>6.509669778357183</v>
      </c>
    </row>
    <row r="10" spans="1:14" ht="11.25">
      <c r="A10" s="20" t="s">
        <v>10</v>
      </c>
      <c r="B10" s="23">
        <f>(1-'[1]pct_blk_canopy'!B10)*'[1]tr_cld_topo_sloped'!B10</f>
        <v>0.7637393763138182</v>
      </c>
      <c r="C10" s="23">
        <f>(1-'[1]pct_blk_canopy'!C10)*'[1]tr_cld_topo_sloped'!C10</f>
        <v>1.4298151445989302</v>
      </c>
      <c r="D10" s="23">
        <f>(1-'[1]pct_blk_canopy'!D10)*'[1]tr_cld_topo_sloped'!D10</f>
        <v>2.271705972900966</v>
      </c>
      <c r="E10" s="23">
        <f>(1-'[1]pct_blk_canopy'!E10)*'[1]tr_cld_topo_sloped'!E10</f>
        <v>3.070883560335715</v>
      </c>
      <c r="F10" s="23">
        <f>(1-'[1]pct_blk_canopy'!F10)*'[1]tr_cld_topo_sloped'!F10</f>
        <v>4.584649278902542</v>
      </c>
      <c r="G10" s="23">
        <f>(1-'[1]pct_blk_canopy'!G10)*'[1]tr_cld_topo_sloped'!G10</f>
        <v>5.933675421736112</v>
      </c>
      <c r="H10" s="23">
        <f>(1-'[1]pct_blk_canopy'!H10)*'[1]tr_cld_topo_sloped'!H10</f>
        <v>6.468589257793949</v>
      </c>
      <c r="I10" s="23">
        <f>(1-'[1]pct_blk_canopy'!I10)*'[1]tr_cld_topo_sloped'!I10</f>
        <v>5.165731826018577</v>
      </c>
      <c r="J10" s="23">
        <f>(1-'[1]pct_blk_canopy'!J10)*'[1]tr_cld_topo_sloped'!J10</f>
        <v>2.9889588478683047</v>
      </c>
      <c r="K10" s="23">
        <f>(1-'[1]pct_blk_canopy'!K10)*'[1]tr_cld_topo_sloped'!K10</f>
        <v>1.93335539447347</v>
      </c>
      <c r="L10" s="23">
        <f>(1-'[1]pct_blk_canopy'!L10)*'[1]tr_cld_topo_sloped'!L10</f>
        <v>0.9673408188935536</v>
      </c>
      <c r="M10" s="23">
        <f>(1-'[1]pct_blk_canopy'!M10)*'[1]tr_cld_topo_sloped'!M10</f>
        <v>0.6872472388819203</v>
      </c>
      <c r="N10" s="23">
        <f t="shared" si="0"/>
        <v>3.0221410115598224</v>
      </c>
    </row>
    <row r="11" spans="1:14" ht="11.25">
      <c r="A11" s="20" t="s">
        <v>11</v>
      </c>
      <c r="B11" s="23">
        <f>(1-'[1]pct_blk_canopy'!B11)*'[1]tr_cld_topo_sloped'!B11</f>
        <v>0.8103264820428467</v>
      </c>
      <c r="C11" s="23">
        <f>(1-'[1]pct_blk_canopy'!C11)*'[1]tr_cld_topo_sloped'!C11</f>
        <v>1.0807035548613153</v>
      </c>
      <c r="D11" s="23">
        <f>(1-'[1]pct_blk_canopy'!D11)*'[1]tr_cld_topo_sloped'!D11</f>
        <v>1.5057646314280118</v>
      </c>
      <c r="E11" s="23">
        <f>(1-'[1]pct_blk_canopy'!E11)*'[1]tr_cld_topo_sloped'!E11</f>
        <v>2.3061653353871794</v>
      </c>
      <c r="F11" s="23">
        <f>(1-'[1]pct_blk_canopy'!F11)*'[1]tr_cld_topo_sloped'!F11</f>
        <v>3.7497444419699946</v>
      </c>
      <c r="G11" s="23">
        <f>(1-'[1]pct_blk_canopy'!G11)*'[1]tr_cld_topo_sloped'!G11</f>
        <v>4.9281454721195015</v>
      </c>
      <c r="H11" s="23">
        <f>(1-'[1]pct_blk_canopy'!H11)*'[1]tr_cld_topo_sloped'!H11</f>
        <v>5.1767472486612185</v>
      </c>
      <c r="I11" s="23">
        <f>(1-'[1]pct_blk_canopy'!I11)*'[1]tr_cld_topo_sloped'!I11</f>
        <v>4.134724802512081</v>
      </c>
      <c r="J11" s="23">
        <f>(1-'[1]pct_blk_canopy'!J11)*'[1]tr_cld_topo_sloped'!J11</f>
        <v>1.9831656213861812</v>
      </c>
      <c r="K11" s="23">
        <f>(1-'[1]pct_blk_canopy'!K11)*'[1]tr_cld_topo_sloped'!K11</f>
        <v>1.2215654974626404</v>
      </c>
      <c r="L11" s="23">
        <f>(1-'[1]pct_blk_canopy'!L11)*'[1]tr_cld_topo_sloped'!L11</f>
        <v>0.8658547285562359</v>
      </c>
      <c r="M11" s="23">
        <f>(1-'[1]pct_blk_canopy'!M11)*'[1]tr_cld_topo_sloped'!M11</f>
        <v>0.7596149384437652</v>
      </c>
      <c r="N11" s="23">
        <f t="shared" si="0"/>
        <v>2.3768768962359146</v>
      </c>
    </row>
    <row r="12" spans="1:14" ht="11.25">
      <c r="A12" s="20" t="s">
        <v>12</v>
      </c>
      <c r="B12" s="23">
        <f>(1-'[1]pct_blk_canopy'!B12)*'[1]tr_cld_topo_sloped'!B12</f>
        <v>0.3737080933582559</v>
      </c>
      <c r="C12" s="23">
        <f>(1-'[1]pct_blk_canopy'!C12)*'[1]tr_cld_topo_sloped'!C12</f>
        <v>0.5983709966979333</v>
      </c>
      <c r="D12" s="23">
        <f>(1-'[1]pct_blk_canopy'!D12)*'[1]tr_cld_topo_sloped'!D12</f>
        <v>0.8479912813568026</v>
      </c>
      <c r="E12" s="23">
        <f>(1-'[1]pct_blk_canopy'!E12)*'[1]tr_cld_topo_sloped'!E12</f>
        <v>1.4252894245182193</v>
      </c>
      <c r="F12" s="23">
        <f>(1-'[1]pct_blk_canopy'!F12)*'[1]tr_cld_topo_sloped'!F12</f>
        <v>2.5260396751205474</v>
      </c>
      <c r="G12" s="23">
        <f>(1-'[1]pct_blk_canopy'!G12)*'[1]tr_cld_topo_sloped'!G12</f>
        <v>2.3822662622546855</v>
      </c>
      <c r="H12" s="23">
        <f>(1-'[1]pct_blk_canopy'!H12)*'[1]tr_cld_topo_sloped'!H12</f>
        <v>2.6128826016038387</v>
      </c>
      <c r="I12" s="23">
        <f>(1-'[1]pct_blk_canopy'!I12)*'[1]tr_cld_topo_sloped'!I12</f>
        <v>2.8605261396273223</v>
      </c>
      <c r="J12" s="23">
        <f>(1-'[1]pct_blk_canopy'!J12)*'[1]tr_cld_topo_sloped'!J12</f>
        <v>1.2799720400605934</v>
      </c>
      <c r="K12" s="23">
        <f>(1-'[1]pct_blk_canopy'!K12)*'[1]tr_cld_topo_sloped'!K12</f>
        <v>0.6970805419545572</v>
      </c>
      <c r="L12" s="23">
        <f>(1-'[1]pct_blk_canopy'!L12)*'[1]tr_cld_topo_sloped'!L12</f>
        <v>0.4412025274964475</v>
      </c>
      <c r="M12" s="23">
        <f>(1-'[1]pct_blk_canopy'!M12)*'[1]tr_cld_topo_sloped'!M12</f>
        <v>0.377611703125197</v>
      </c>
      <c r="N12" s="23">
        <f t="shared" si="0"/>
        <v>1.3685784405978667</v>
      </c>
    </row>
    <row r="13" spans="1:14" ht="11.25">
      <c r="A13" s="20" t="s">
        <v>13</v>
      </c>
      <c r="B13" s="23">
        <f>(1-'[1]pct_blk_canopy'!B13)*'[1]tr_cld_topo_sloped'!B13</f>
        <v>0.6755158098766378</v>
      </c>
      <c r="C13" s="23">
        <f>(1-'[1]pct_blk_canopy'!C13)*'[1]tr_cld_topo_sloped'!C13</f>
        <v>1.0703403090756147</v>
      </c>
      <c r="D13" s="23">
        <f>(1-'[1]pct_blk_canopy'!D13)*'[1]tr_cld_topo_sloped'!D13</f>
        <v>1.5167271649373968</v>
      </c>
      <c r="E13" s="23">
        <f>(1-'[1]pct_blk_canopy'!E13)*'[1]tr_cld_topo_sloped'!E13</f>
        <v>1.97096764179028</v>
      </c>
      <c r="F13" s="23">
        <f>(1-'[1]pct_blk_canopy'!F13)*'[1]tr_cld_topo_sloped'!F13</f>
        <v>2.7260533917884424</v>
      </c>
      <c r="G13" s="23">
        <f>(1-'[1]pct_blk_canopy'!G13)*'[1]tr_cld_topo_sloped'!G13</f>
        <v>3.6274061996866216</v>
      </c>
      <c r="H13" s="23">
        <f>(1-'[1]pct_blk_canopy'!H13)*'[1]tr_cld_topo_sloped'!H13</f>
        <v>4.007409582916498</v>
      </c>
      <c r="I13" s="23">
        <f>(1-'[1]pct_blk_canopy'!I13)*'[1]tr_cld_topo_sloped'!I13</f>
        <v>2.5858735355840547</v>
      </c>
      <c r="J13" s="23">
        <f>(1-'[1]pct_blk_canopy'!J13)*'[1]tr_cld_topo_sloped'!J13</f>
        <v>2.0038411350716343</v>
      </c>
      <c r="K13" s="23">
        <f>(1-'[1]pct_blk_canopy'!K13)*'[1]tr_cld_topo_sloped'!K13</f>
        <v>1.4006418543855998</v>
      </c>
      <c r="L13" s="23">
        <f>(1-'[1]pct_blk_canopy'!L13)*'[1]tr_cld_topo_sloped'!L13</f>
        <v>0.7186059322044844</v>
      </c>
      <c r="M13" s="23">
        <f>(1-'[1]pct_blk_canopy'!M13)*'[1]tr_cld_topo_sloped'!M13</f>
        <v>0.6291185426288484</v>
      </c>
      <c r="N13" s="23">
        <f t="shared" si="0"/>
        <v>1.9110417583288426</v>
      </c>
    </row>
    <row r="14" spans="1:14" ht="11.25">
      <c r="A14" s="20" t="s">
        <v>14</v>
      </c>
      <c r="B14" s="23">
        <f>(1-'[1]pct_blk_canopy'!B14)*'[1]tr_cld_topo_sloped'!B14</f>
        <v>0.6520358534888017</v>
      </c>
      <c r="C14" s="23">
        <f>(1-'[1]pct_blk_canopy'!C14)*'[1]tr_cld_topo_sloped'!C14</f>
        <v>0.6980071645087897</v>
      </c>
      <c r="D14" s="23">
        <f>(1-'[1]pct_blk_canopy'!D14)*'[1]tr_cld_topo_sloped'!D14</f>
        <v>0.9699565642787914</v>
      </c>
      <c r="E14" s="23">
        <f>(1-'[1]pct_blk_canopy'!E14)*'[1]tr_cld_topo_sloped'!E14</f>
        <v>1.8861299637574716</v>
      </c>
      <c r="F14" s="23">
        <f>(1-'[1]pct_blk_canopy'!F14)*'[1]tr_cld_topo_sloped'!F14</f>
        <v>2.6563618860802705</v>
      </c>
      <c r="G14" s="23">
        <f>(1-'[1]pct_blk_canopy'!G14)*'[1]tr_cld_topo_sloped'!G14</f>
        <v>2.6066600336271226</v>
      </c>
      <c r="H14" s="23">
        <f>(1-'[1]pct_blk_canopy'!H14)*'[1]tr_cld_topo_sloped'!H14</f>
        <v>2.785950499378413</v>
      </c>
      <c r="I14" s="23">
        <f>(1-'[1]pct_blk_canopy'!I14)*'[1]tr_cld_topo_sloped'!I14</f>
        <v>3.019756785522103</v>
      </c>
      <c r="J14" s="23">
        <f>(1-'[1]pct_blk_canopy'!J14)*'[1]tr_cld_topo_sloped'!J14</f>
        <v>1.8822719391675655</v>
      </c>
      <c r="K14" s="23">
        <f>(1-'[1]pct_blk_canopy'!K14)*'[1]tr_cld_topo_sloped'!K14</f>
        <v>0.8642953482204845</v>
      </c>
      <c r="L14" s="23">
        <f>(1-'[1]pct_blk_canopy'!L14)*'[1]tr_cld_topo_sloped'!L14</f>
        <v>0.610231286656716</v>
      </c>
      <c r="M14" s="23">
        <f>(1-'[1]pct_blk_canopy'!M14)*'[1]tr_cld_topo_sloped'!M14</f>
        <v>0.7334869369313871</v>
      </c>
      <c r="N14" s="23">
        <f t="shared" si="0"/>
        <v>1.6137620218014932</v>
      </c>
    </row>
    <row r="15" spans="1:14" ht="11.25">
      <c r="A15" s="20" t="s">
        <v>15</v>
      </c>
      <c r="B15" s="23">
        <f>(1-'[1]pct_blk_canopy'!B15)*'[1]tr_cld_topo_sloped'!B15</f>
        <v>0.7076192580535474</v>
      </c>
      <c r="C15" s="23">
        <f>(1-'[1]pct_blk_canopy'!C15)*'[1]tr_cld_topo_sloped'!C15</f>
        <v>0.8612456212410223</v>
      </c>
      <c r="D15" s="23">
        <f>(1-'[1]pct_blk_canopy'!D15)*'[1]tr_cld_topo_sloped'!D15</f>
        <v>1.1258935260546006</v>
      </c>
      <c r="E15" s="23">
        <f>(1-'[1]pct_blk_canopy'!E15)*'[1]tr_cld_topo_sloped'!E15</f>
        <v>1.7102327363821868</v>
      </c>
      <c r="F15" s="23">
        <f>(1-'[1]pct_blk_canopy'!F15)*'[1]tr_cld_topo_sloped'!F15</f>
        <v>2.386631772408478</v>
      </c>
      <c r="G15" s="23">
        <f>(1-'[1]pct_blk_canopy'!G15)*'[1]tr_cld_topo_sloped'!G15</f>
        <v>2.324309486598668</v>
      </c>
      <c r="H15" s="23">
        <f>(1-'[1]pct_blk_canopy'!H15)*'[1]tr_cld_topo_sloped'!H15</f>
        <v>2.305157770007505</v>
      </c>
      <c r="I15" s="23">
        <f>(1-'[1]pct_blk_canopy'!I15)*'[1]tr_cld_topo_sloped'!I15</f>
        <v>2.3085145942945187</v>
      </c>
      <c r="J15" s="23">
        <f>(1-'[1]pct_blk_canopy'!J15)*'[1]tr_cld_topo_sloped'!J15</f>
        <v>1.4633420980950618</v>
      </c>
      <c r="K15" s="23">
        <f>(1-'[1]pct_blk_canopy'!K15)*'[1]tr_cld_topo_sloped'!K15</f>
        <v>0.9919869457943982</v>
      </c>
      <c r="L15" s="23">
        <f>(1-'[1]pct_blk_canopy'!L15)*'[1]tr_cld_topo_sloped'!L15</f>
        <v>0.7786365215896836</v>
      </c>
      <c r="M15" s="23">
        <f>(1-'[1]pct_blk_canopy'!M15)*'[1]tr_cld_topo_sloped'!M15</f>
        <v>0.5709487783798394</v>
      </c>
      <c r="N15" s="23">
        <f t="shared" si="0"/>
        <v>1.4612099257416258</v>
      </c>
    </row>
    <row r="16" spans="1:14" ht="11.25">
      <c r="A16" s="20" t="s">
        <v>16</v>
      </c>
      <c r="B16" s="23">
        <f>(1-'[1]pct_blk_canopy'!B16)*'[1]tr_cld_topo_sloped'!B16</f>
        <v>0.4495311839106222</v>
      </c>
      <c r="C16" s="23">
        <f>(1-'[1]pct_blk_canopy'!C16)*'[1]tr_cld_topo_sloped'!C16</f>
        <v>0.8704933641572891</v>
      </c>
      <c r="D16" s="23">
        <f>(1-'[1]pct_blk_canopy'!D16)*'[1]tr_cld_topo_sloped'!D16</f>
        <v>1.3808740875460448</v>
      </c>
      <c r="E16" s="23">
        <f>(1-'[1]pct_blk_canopy'!E16)*'[1]tr_cld_topo_sloped'!E16</f>
        <v>1.8070267252639627</v>
      </c>
      <c r="F16" s="23">
        <f>(1-'[1]pct_blk_canopy'!F16)*'[1]tr_cld_topo_sloped'!F16</f>
        <v>1.9038354297417628</v>
      </c>
      <c r="G16" s="23">
        <f>(1-'[1]pct_blk_canopy'!G16)*'[1]tr_cld_topo_sloped'!G16</f>
        <v>1.6325358990982857</v>
      </c>
      <c r="H16" s="23">
        <f>(1-'[1]pct_blk_canopy'!H16)*'[1]tr_cld_topo_sloped'!H16</f>
        <v>1.5557332809186761</v>
      </c>
      <c r="I16" s="23">
        <f>(1-'[1]pct_blk_canopy'!I16)*'[1]tr_cld_topo_sloped'!I16</f>
        <v>2.1220652597875493</v>
      </c>
      <c r="J16" s="23">
        <f>(1-'[1]pct_blk_canopy'!J16)*'[1]tr_cld_topo_sloped'!J16</f>
        <v>1.9330034363510402</v>
      </c>
      <c r="K16" s="23">
        <f>(1-'[1]pct_blk_canopy'!K16)*'[1]tr_cld_topo_sloped'!K16</f>
        <v>1.1986125568727786</v>
      </c>
      <c r="L16" s="23">
        <f>(1-'[1]pct_blk_canopy'!L16)*'[1]tr_cld_topo_sloped'!L16</f>
        <v>0.6238692758908225</v>
      </c>
      <c r="M16" s="23">
        <f>(1-'[1]pct_blk_canopy'!M16)*'[1]tr_cld_topo_sloped'!M16</f>
        <v>0.4980711905179782</v>
      </c>
      <c r="N16" s="23">
        <f t="shared" si="0"/>
        <v>1.3313043075047342</v>
      </c>
    </row>
    <row r="17" spans="1:14" ht="11.25">
      <c r="A17" s="20" t="s">
        <v>17</v>
      </c>
      <c r="B17" s="23">
        <f>(1-'[1]pct_blk_canopy'!B17)*'[1]tr_cld_topo_sloped'!B17</f>
        <v>0.7610341869632327</v>
      </c>
      <c r="C17" s="23">
        <f>(1-'[1]pct_blk_canopy'!C17)*'[1]tr_cld_topo_sloped'!C17</f>
        <v>1.2747885882156917</v>
      </c>
      <c r="D17" s="23">
        <f>(1-'[1]pct_blk_canopy'!D17)*'[1]tr_cld_topo_sloped'!D17</f>
        <v>1.830631735646058</v>
      </c>
      <c r="E17" s="23">
        <f>(1-'[1]pct_blk_canopy'!E17)*'[1]tr_cld_topo_sloped'!E17</f>
        <v>2.704346150582086</v>
      </c>
      <c r="F17" s="23">
        <f>(1-'[1]pct_blk_canopy'!F17)*'[1]tr_cld_topo_sloped'!F17</f>
        <v>3.6349502520428905</v>
      </c>
      <c r="G17" s="23">
        <f>(1-'[1]pct_blk_canopy'!G17)*'[1]tr_cld_topo_sloped'!G17</f>
        <v>4.2871977750294965</v>
      </c>
      <c r="H17" s="23">
        <f>(1-'[1]pct_blk_canopy'!H17)*'[1]tr_cld_topo_sloped'!H17</f>
        <v>4.4244313074913935</v>
      </c>
      <c r="I17" s="23">
        <f>(1-'[1]pct_blk_canopy'!I17)*'[1]tr_cld_topo_sloped'!I17</f>
        <v>4.004150621457969</v>
      </c>
      <c r="J17" s="23">
        <f>(1-'[1]pct_blk_canopy'!J17)*'[1]tr_cld_topo_sloped'!J17</f>
        <v>2.7368942874650286</v>
      </c>
      <c r="K17" s="23">
        <f>(1-'[1]pct_blk_canopy'!K17)*'[1]tr_cld_topo_sloped'!K17</f>
        <v>1.507815401350012</v>
      </c>
      <c r="L17" s="23">
        <f>(1-'[1]pct_blk_canopy'!L17)*'[1]tr_cld_topo_sloped'!L17</f>
        <v>0.9000771991855944</v>
      </c>
      <c r="M17" s="23">
        <f>(1-'[1]pct_blk_canopy'!M17)*'[1]tr_cld_topo_sloped'!M17</f>
        <v>0.6883193966020296</v>
      </c>
      <c r="N17" s="23">
        <f t="shared" si="0"/>
        <v>2.3962197418359565</v>
      </c>
    </row>
    <row r="18" spans="1:14" ht="11.25">
      <c r="A18" s="20" t="s">
        <v>18</v>
      </c>
      <c r="B18" s="23">
        <f>(1-'[1]pct_blk_canopy'!B18)*'[1]tr_cld_topo_sloped'!B18</f>
        <v>0.5347616794481732</v>
      </c>
      <c r="C18" s="23">
        <f>(1-'[1]pct_blk_canopy'!C18)*'[1]tr_cld_topo_sloped'!C18</f>
        <v>0.9732067646330753</v>
      </c>
      <c r="D18" s="23">
        <f>(1-'[1]pct_blk_canopy'!D18)*'[1]tr_cld_topo_sloped'!D18</f>
        <v>1.2496463315678021</v>
      </c>
      <c r="E18" s="23">
        <f>(1-'[1]pct_blk_canopy'!E18)*'[1]tr_cld_topo_sloped'!E18</f>
        <v>1.5631196147297788</v>
      </c>
      <c r="F18" s="23">
        <f>(1-'[1]pct_blk_canopy'!F18)*'[1]tr_cld_topo_sloped'!F18</f>
        <v>2.275857425423737</v>
      </c>
      <c r="G18" s="23">
        <f>(1-'[1]pct_blk_canopy'!G18)*'[1]tr_cld_topo_sloped'!G18</f>
        <v>2.4410172529987104</v>
      </c>
      <c r="H18" s="23">
        <f>(1-'[1]pct_blk_canopy'!H18)*'[1]tr_cld_topo_sloped'!H18</f>
        <v>2.447615420906522</v>
      </c>
      <c r="I18" s="23">
        <f>(1-'[1]pct_blk_canopy'!I18)*'[1]tr_cld_topo_sloped'!I18</f>
        <v>2.134446366016691</v>
      </c>
      <c r="J18" s="23">
        <f>(1-'[1]pct_blk_canopy'!J18)*'[1]tr_cld_topo_sloped'!J18</f>
        <v>1.3516651764615444</v>
      </c>
      <c r="K18" s="23">
        <f>(1-'[1]pct_blk_canopy'!K18)*'[1]tr_cld_topo_sloped'!K18</f>
        <v>1.0905204631027228</v>
      </c>
      <c r="L18" s="23">
        <f>(1-'[1]pct_blk_canopy'!L18)*'[1]tr_cld_topo_sloped'!L18</f>
        <v>0.6805677706387853</v>
      </c>
      <c r="M18" s="23">
        <f>(1-'[1]pct_blk_canopy'!M18)*'[1]tr_cld_topo_sloped'!M18</f>
        <v>0.4736820876356594</v>
      </c>
      <c r="N18" s="23">
        <f t="shared" si="0"/>
        <v>1.4346755294636002</v>
      </c>
    </row>
    <row r="19" spans="1:14" ht="11.25">
      <c r="A19" s="20" t="s">
        <v>19</v>
      </c>
      <c r="B19" s="23">
        <f>(1-'[1]pct_blk_canopy'!B19)*'[1]tr_cld_topo_sloped'!B19</f>
        <v>0.7808007953935223</v>
      </c>
      <c r="C19" s="23">
        <f>(1-'[1]pct_blk_canopy'!C19)*'[1]tr_cld_topo_sloped'!C19</f>
        <v>1.1010823517173662</v>
      </c>
      <c r="D19" s="23">
        <f>(1-'[1]pct_blk_canopy'!D19)*'[1]tr_cld_topo_sloped'!D19</f>
        <v>1.8498865107631017</v>
      </c>
      <c r="E19" s="23">
        <f>(1-'[1]pct_blk_canopy'!E19)*'[1]tr_cld_topo_sloped'!E19</f>
        <v>2.646589050597919</v>
      </c>
      <c r="F19" s="23">
        <f>(1-'[1]pct_blk_canopy'!F19)*'[1]tr_cld_topo_sloped'!F19</f>
        <v>2.5218574257250754</v>
      </c>
      <c r="G19" s="23">
        <f>(1-'[1]pct_blk_canopy'!G19)*'[1]tr_cld_topo_sloped'!G19</f>
        <v>2.672412165871688</v>
      </c>
      <c r="H19" s="23">
        <f>(1-'[1]pct_blk_canopy'!H19)*'[1]tr_cld_topo_sloped'!H19</f>
        <v>2.4638376102006156</v>
      </c>
      <c r="I19" s="23">
        <f>(1-'[1]pct_blk_canopy'!I19)*'[1]tr_cld_topo_sloped'!I19</f>
        <v>2.8978377880760853</v>
      </c>
      <c r="J19" s="23">
        <f>(1-'[1]pct_blk_canopy'!J19)*'[1]tr_cld_topo_sloped'!J19</f>
        <v>2.965539568248338</v>
      </c>
      <c r="K19" s="23">
        <f>(1-'[1]pct_blk_canopy'!K19)*'[1]tr_cld_topo_sloped'!K19</f>
        <v>1.751286135949925</v>
      </c>
      <c r="L19" s="23">
        <f>(1-'[1]pct_blk_canopy'!L19)*'[1]tr_cld_topo_sloped'!L19</f>
        <v>0.9584534023150287</v>
      </c>
      <c r="M19" s="23">
        <f>(1-'[1]pct_blk_canopy'!M19)*'[1]tr_cld_topo_sloped'!M19</f>
        <v>0.7246448521057465</v>
      </c>
      <c r="N19" s="23">
        <f t="shared" si="0"/>
        <v>1.9445189714137012</v>
      </c>
    </row>
    <row r="20" spans="1:14" ht="11.25">
      <c r="A20" s="20" t="s">
        <v>20</v>
      </c>
      <c r="B20" s="23">
        <f>(1-'[1]pct_blk_canopy'!B20)*'[1]tr_cld_topo_sloped'!B20</f>
        <v>0.6067732971400419</v>
      </c>
      <c r="C20" s="23">
        <f>(1-'[1]pct_blk_canopy'!C20)*'[1]tr_cld_topo_sloped'!C20</f>
        <v>0.8855890237577598</v>
      </c>
      <c r="D20" s="23">
        <f>(1-'[1]pct_blk_canopy'!D20)*'[1]tr_cld_topo_sloped'!D20</f>
        <v>1.404981627766628</v>
      </c>
      <c r="E20" s="23">
        <f>(1-'[1]pct_blk_canopy'!E20)*'[1]tr_cld_topo_sloped'!E20</f>
        <v>2.2069607114110057</v>
      </c>
      <c r="F20" s="23">
        <f>(1-'[1]pct_blk_canopy'!F20)*'[1]tr_cld_topo_sloped'!F20</f>
        <v>2.8893015885103788</v>
      </c>
      <c r="G20" s="23">
        <f>(1-'[1]pct_blk_canopy'!G20)*'[1]tr_cld_topo_sloped'!G20</f>
        <v>3.199003054602122</v>
      </c>
      <c r="H20" s="23">
        <f>(1-'[1]pct_blk_canopy'!H20)*'[1]tr_cld_topo_sloped'!H20</f>
        <v>3.256012373851525</v>
      </c>
      <c r="I20" s="23">
        <f>(1-'[1]pct_blk_canopy'!I20)*'[1]tr_cld_topo_sloped'!I20</f>
        <v>3.0315494814248116</v>
      </c>
      <c r="J20" s="23">
        <f>(1-'[1]pct_blk_canopy'!J20)*'[1]tr_cld_topo_sloped'!J20</f>
        <v>2.1024520158427586</v>
      </c>
      <c r="K20" s="23">
        <f>(1-'[1]pct_blk_canopy'!K20)*'[1]tr_cld_topo_sloped'!K20</f>
        <v>1.0944279126242518</v>
      </c>
      <c r="L20" s="23">
        <f>(1-'[1]pct_blk_canopy'!L20)*'[1]tr_cld_topo_sloped'!L20</f>
        <v>0.6577181520564216</v>
      </c>
      <c r="M20" s="23">
        <f>(1-'[1]pct_blk_canopy'!M20)*'[1]tr_cld_topo_sloped'!M20</f>
        <v>0.5839872319063378</v>
      </c>
      <c r="N20" s="23">
        <f t="shared" si="0"/>
        <v>1.8265630392411702</v>
      </c>
    </row>
    <row r="21" spans="1:14" ht="11.25">
      <c r="A21" s="20" t="s">
        <v>21</v>
      </c>
      <c r="B21" s="23">
        <f>(1-'[1]pct_blk_canopy'!B21)*'[1]tr_cld_topo_sloped'!B21</f>
        <v>0.42685863248041384</v>
      </c>
      <c r="C21" s="23">
        <f>(1-'[1]pct_blk_canopy'!C21)*'[1]tr_cld_topo_sloped'!C21</f>
        <v>0.7926456571927128</v>
      </c>
      <c r="D21" s="23">
        <f>(1-'[1]pct_blk_canopy'!D21)*'[1]tr_cld_topo_sloped'!D21</f>
        <v>1.5538203681517413</v>
      </c>
      <c r="E21" s="23">
        <f>(1-'[1]pct_blk_canopy'!E21)*'[1]tr_cld_topo_sloped'!E21</f>
        <v>2.8468755764403575</v>
      </c>
      <c r="F21" s="23">
        <f>(1-'[1]pct_blk_canopy'!F21)*'[1]tr_cld_topo_sloped'!F21</f>
        <v>3.174434336080539</v>
      </c>
      <c r="G21" s="23">
        <f>(1-'[1]pct_blk_canopy'!G21)*'[1]tr_cld_topo_sloped'!G21</f>
        <v>3.377062074293345</v>
      </c>
      <c r="H21" s="23">
        <f>(1-'[1]pct_blk_canopy'!H21)*'[1]tr_cld_topo_sloped'!H21</f>
        <v>3.6818521039453795</v>
      </c>
      <c r="I21" s="23">
        <f>(1-'[1]pct_blk_canopy'!I21)*'[1]tr_cld_topo_sloped'!I21</f>
        <v>3.9979064663401256</v>
      </c>
      <c r="J21" s="23">
        <f>(1-'[1]pct_blk_canopy'!J21)*'[1]tr_cld_topo_sloped'!J21</f>
        <v>3.4161411484935638</v>
      </c>
      <c r="K21" s="23">
        <f>(1-'[1]pct_blk_canopy'!K21)*'[1]tr_cld_topo_sloped'!K21</f>
        <v>1.4127615812361873</v>
      </c>
      <c r="L21" s="23">
        <f>(1-'[1]pct_blk_canopy'!L21)*'[1]tr_cld_topo_sloped'!L21</f>
        <v>0.5367692293175397</v>
      </c>
      <c r="M21" s="23">
        <f>(1-'[1]pct_blk_canopy'!M21)*'[1]tr_cld_topo_sloped'!M21</f>
        <v>0.41262793085228333</v>
      </c>
      <c r="N21" s="23">
        <f t="shared" si="0"/>
        <v>2.1358129254020155</v>
      </c>
    </row>
    <row r="22" spans="1:14" ht="11.25">
      <c r="A22" s="20" t="s">
        <v>22</v>
      </c>
      <c r="B22" s="23">
        <f>(1-'[1]pct_blk_canopy'!B22)*'[1]tr_cld_topo_sloped'!B22</f>
        <v>0.5776352499104667</v>
      </c>
      <c r="C22" s="23">
        <f>(1-'[1]pct_blk_canopy'!C22)*'[1]tr_cld_topo_sloped'!C22</f>
        <v>1.1170696404989808</v>
      </c>
      <c r="D22" s="23">
        <f>(1-'[1]pct_blk_canopy'!D22)*'[1]tr_cld_topo_sloped'!D22</f>
        <v>2.1608247025301175</v>
      </c>
      <c r="E22" s="23">
        <f>(1-'[1]pct_blk_canopy'!E22)*'[1]tr_cld_topo_sloped'!E22</f>
        <v>2.714238860172455</v>
      </c>
      <c r="F22" s="23">
        <f>(1-'[1]pct_blk_canopy'!F22)*'[1]tr_cld_topo_sloped'!F22</f>
        <v>3.1276063772779064</v>
      </c>
      <c r="G22" s="23">
        <f>(1-'[1]pct_blk_canopy'!G22)*'[1]tr_cld_topo_sloped'!G22</f>
        <v>3.2782797057069173</v>
      </c>
      <c r="H22" s="23">
        <f>(1-'[1]pct_blk_canopy'!H22)*'[1]tr_cld_topo_sloped'!H22</f>
        <v>3.499107075719342</v>
      </c>
      <c r="I22" s="23">
        <f>(1-'[1]pct_blk_canopy'!I22)*'[1]tr_cld_topo_sloped'!I22</f>
        <v>3.71198446733114</v>
      </c>
      <c r="J22" s="23">
        <f>(1-'[1]pct_blk_canopy'!J22)*'[1]tr_cld_topo_sloped'!J22</f>
        <v>3.0735086931777253</v>
      </c>
      <c r="K22" s="23">
        <f>(1-'[1]pct_blk_canopy'!K22)*'[1]tr_cld_topo_sloped'!K22</f>
        <v>1.9356944381771777</v>
      </c>
      <c r="L22" s="23">
        <f>(1-'[1]pct_blk_canopy'!L22)*'[1]tr_cld_topo_sloped'!L22</f>
        <v>0.7825124319700089</v>
      </c>
      <c r="M22" s="23">
        <f>(1-'[1]pct_blk_canopy'!M22)*'[1]tr_cld_topo_sloped'!M22</f>
        <v>0.5294868495772057</v>
      </c>
      <c r="N22" s="23">
        <f t="shared" si="0"/>
        <v>2.208995707670787</v>
      </c>
    </row>
    <row r="23" spans="1:14" ht="11.25">
      <c r="A23" s="20" t="s">
        <v>23</v>
      </c>
      <c r="B23" s="23">
        <f>(1-'[1]pct_blk_canopy'!B23)*'[1]tr_cld_topo_sloped'!B23</f>
        <v>0.6060384178206705</v>
      </c>
      <c r="C23" s="23">
        <f>(1-'[1]pct_blk_canopy'!C23)*'[1]tr_cld_topo_sloped'!C23</f>
        <v>1.2331285573835893</v>
      </c>
      <c r="D23" s="23">
        <f>(1-'[1]pct_blk_canopy'!D23)*'[1]tr_cld_topo_sloped'!D23</f>
        <v>2.554093004627213</v>
      </c>
      <c r="E23" s="23">
        <f>(1-'[1]pct_blk_canopy'!E23)*'[1]tr_cld_topo_sloped'!E23</f>
        <v>3.8974442344312648</v>
      </c>
      <c r="F23" s="23">
        <f>(1-'[1]pct_blk_canopy'!F23)*'[1]tr_cld_topo_sloped'!F23</f>
        <v>3.747477119359176</v>
      </c>
      <c r="G23" s="23">
        <f>(1-'[1]pct_blk_canopy'!G23)*'[1]tr_cld_topo_sloped'!G23</f>
        <v>3.4962860796658357</v>
      </c>
      <c r="H23" s="23">
        <f>(1-'[1]pct_blk_canopy'!H23)*'[1]tr_cld_topo_sloped'!H23</f>
        <v>3.75814751842604</v>
      </c>
      <c r="I23" s="23">
        <f>(1-'[1]pct_blk_canopy'!I23)*'[1]tr_cld_topo_sloped'!I23</f>
        <v>4.37678767850233</v>
      </c>
      <c r="J23" s="23">
        <f>(1-'[1]pct_blk_canopy'!J23)*'[1]tr_cld_topo_sloped'!J23</f>
        <v>4.445877180133527</v>
      </c>
      <c r="K23" s="23">
        <f>(1-'[1]pct_blk_canopy'!K23)*'[1]tr_cld_topo_sloped'!K23</f>
        <v>2.3115647453025945</v>
      </c>
      <c r="L23" s="23">
        <f>(1-'[1]pct_blk_canopy'!L23)*'[1]tr_cld_topo_sloped'!L23</f>
        <v>0.8394436059097307</v>
      </c>
      <c r="M23" s="23">
        <f>(1-'[1]pct_blk_canopy'!M23)*'[1]tr_cld_topo_sloped'!M23</f>
        <v>0.6011889048440139</v>
      </c>
      <c r="N23" s="23">
        <f t="shared" si="0"/>
        <v>2.655623087200499</v>
      </c>
    </row>
    <row r="24" spans="1:14" ht="11.25">
      <c r="A24" s="20" t="s">
        <v>24</v>
      </c>
      <c r="B24" s="23">
        <f>(1-'[1]pct_blk_canopy'!B24)*'[1]tr_cld_topo_sloped'!B24</f>
        <v>1.584600474327057</v>
      </c>
      <c r="C24" s="23">
        <f>(1-'[1]pct_blk_canopy'!C24)*'[1]tr_cld_topo_sloped'!C24</f>
        <v>3.135559038592776</v>
      </c>
      <c r="D24" s="23">
        <f>(1-'[1]pct_blk_canopy'!D24)*'[1]tr_cld_topo_sloped'!D24</f>
        <v>6.02620280341794</v>
      </c>
      <c r="E24" s="23">
        <f>(1-'[1]pct_blk_canopy'!E24)*'[1]tr_cld_topo_sloped'!E24</f>
        <v>9.049431431723288</v>
      </c>
      <c r="F24" s="23">
        <f>(1-'[1]pct_blk_canopy'!F24)*'[1]tr_cld_topo_sloped'!F24</f>
        <v>9.106628676449482</v>
      </c>
      <c r="G24" s="23">
        <f>(1-'[1]pct_blk_canopy'!G24)*'[1]tr_cld_topo_sloped'!G24</f>
        <v>8.929694310386653</v>
      </c>
      <c r="H24" s="23">
        <f>(1-'[1]pct_blk_canopy'!H24)*'[1]tr_cld_topo_sloped'!H24</f>
        <v>9.698990637569679</v>
      </c>
      <c r="I24" s="23">
        <f>(1-'[1]pct_blk_canopy'!I24)*'[1]tr_cld_topo_sloped'!I24</f>
        <v>11.531773659822827</v>
      </c>
      <c r="J24" s="23">
        <f>(1-'[1]pct_blk_canopy'!J24)*'[1]tr_cld_topo_sloped'!J24</f>
        <v>10.7424875211244</v>
      </c>
      <c r="K24" s="23">
        <f>(1-'[1]pct_blk_canopy'!K24)*'[1]tr_cld_topo_sloped'!K24</f>
        <v>5.452140343371503</v>
      </c>
      <c r="L24" s="23">
        <f>(1-'[1]pct_blk_canopy'!L24)*'[1]tr_cld_topo_sloped'!L24</f>
        <v>2.090829196648464</v>
      </c>
      <c r="M24" s="23">
        <f>(1-'[1]pct_blk_canopy'!M24)*'[1]tr_cld_topo_sloped'!M24</f>
        <v>1.4239253299866366</v>
      </c>
      <c r="N24" s="23">
        <f t="shared" si="0"/>
        <v>6.564355285285057</v>
      </c>
    </row>
    <row r="25" spans="1:14" ht="11.25">
      <c r="A25" s="20" t="s">
        <v>25</v>
      </c>
      <c r="B25" s="23">
        <f>(1-'[1]pct_blk_canopy'!B25)*'[1]tr_cld_topo_sloped'!B25</f>
        <v>0.5888502302880552</v>
      </c>
      <c r="C25" s="23">
        <f>(1-'[1]pct_blk_canopy'!C25)*'[1]tr_cld_topo_sloped'!C25</f>
        <v>0.9422138196447535</v>
      </c>
      <c r="D25" s="23">
        <f>(1-'[1]pct_blk_canopy'!D25)*'[1]tr_cld_topo_sloped'!D25</f>
        <v>1.581338946955505</v>
      </c>
      <c r="E25" s="23">
        <f>(1-'[1]pct_blk_canopy'!E25)*'[1]tr_cld_topo_sloped'!E25</f>
        <v>3.022177125068902</v>
      </c>
      <c r="F25" s="23">
        <f>(1-'[1]pct_blk_canopy'!F25)*'[1]tr_cld_topo_sloped'!F25</f>
        <v>3.279879421533958</v>
      </c>
      <c r="G25" s="23">
        <f>(1-'[1]pct_blk_canopy'!G25)*'[1]tr_cld_topo_sloped'!G25</f>
        <v>3.8779861042737473</v>
      </c>
      <c r="H25" s="23">
        <f>(1-'[1]pct_blk_canopy'!H25)*'[1]tr_cld_topo_sloped'!H25</f>
        <v>4.091970473867731</v>
      </c>
      <c r="I25" s="23">
        <f>(1-'[1]pct_blk_canopy'!I25)*'[1]tr_cld_topo_sloped'!I25</f>
        <v>3.4896883872705993</v>
      </c>
      <c r="J25" s="23">
        <f>(1-'[1]pct_blk_canopy'!J25)*'[1]tr_cld_topo_sloped'!J25</f>
        <v>2.825836144586268</v>
      </c>
      <c r="K25" s="23">
        <f>(1-'[1]pct_blk_canopy'!K25)*'[1]tr_cld_topo_sloped'!K25</f>
        <v>1.2657186129560605</v>
      </c>
      <c r="L25" s="23">
        <f>(1-'[1]pct_blk_canopy'!L25)*'[1]tr_cld_topo_sloped'!L25</f>
        <v>0.7347161172931207</v>
      </c>
      <c r="M25" s="23">
        <f>(1-'[1]pct_blk_canopy'!M25)*'[1]tr_cld_topo_sloped'!M25</f>
        <v>0.5012071262949461</v>
      </c>
      <c r="N25" s="23">
        <f t="shared" si="0"/>
        <v>2.1834652091694706</v>
      </c>
    </row>
    <row r="26" spans="1:14" ht="11.25">
      <c r="A26" s="20" t="s">
        <v>26</v>
      </c>
      <c r="B26" s="23">
        <f>(1-'[1]pct_blk_canopy'!B26)*'[1]tr_cld_topo_sloped'!B26</f>
        <v>0.9191226365470545</v>
      </c>
      <c r="C26" s="23">
        <f>(1-'[1]pct_blk_canopy'!C26)*'[1]tr_cld_topo_sloped'!C26</f>
        <v>1.512347369237587</v>
      </c>
      <c r="D26" s="23">
        <f>(1-'[1]pct_blk_canopy'!D26)*'[1]tr_cld_topo_sloped'!D26</f>
        <v>2.1505897217343257</v>
      </c>
      <c r="E26" s="23">
        <f>(1-'[1]pct_blk_canopy'!E26)*'[1]tr_cld_topo_sloped'!E26</f>
        <v>2.7544914082215928</v>
      </c>
      <c r="F26" s="23">
        <f>(1-'[1]pct_blk_canopy'!F26)*'[1]tr_cld_topo_sloped'!F26</f>
        <v>3.4179472543326854</v>
      </c>
      <c r="G26" s="23">
        <f>(1-'[1]pct_blk_canopy'!G26)*'[1]tr_cld_topo_sloped'!G26</f>
        <v>4.833003647377269</v>
      </c>
      <c r="H26" s="23">
        <f>(1-'[1]pct_blk_canopy'!H26)*'[1]tr_cld_topo_sloped'!H26</f>
        <v>4.881270234534404</v>
      </c>
      <c r="I26" s="23">
        <f>(1-'[1]pct_blk_canopy'!I26)*'[1]tr_cld_topo_sloped'!I26</f>
        <v>3.712107602951208</v>
      </c>
      <c r="J26" s="23">
        <f>(1-'[1]pct_blk_canopy'!J26)*'[1]tr_cld_topo_sloped'!J26</f>
        <v>2.896938317557039</v>
      </c>
      <c r="K26" s="23">
        <f>(1-'[1]pct_blk_canopy'!K26)*'[1]tr_cld_topo_sloped'!K26</f>
        <v>1.8388353954537808</v>
      </c>
      <c r="L26" s="23">
        <f>(1-'[1]pct_blk_canopy'!L26)*'[1]tr_cld_topo_sloped'!L26</f>
        <v>1.1056347417125798</v>
      </c>
      <c r="M26" s="23">
        <f>(1-'[1]pct_blk_canopy'!M26)*'[1]tr_cld_topo_sloped'!M26</f>
        <v>0.8497470297598329</v>
      </c>
      <c r="N26" s="23">
        <f t="shared" si="0"/>
        <v>2.5726696132849463</v>
      </c>
    </row>
    <row r="27" spans="1:14" ht="11.25">
      <c r="A27" s="20" t="s">
        <v>27</v>
      </c>
      <c r="B27" s="23">
        <f>(1-'[1]pct_blk_canopy'!B27)*'[1]tr_cld_topo_sloped'!B27</f>
        <v>1.682540544435606</v>
      </c>
      <c r="C27" s="23">
        <f>(1-'[1]pct_blk_canopy'!C27)*'[1]tr_cld_topo_sloped'!C27</f>
        <v>2.866141106531006</v>
      </c>
      <c r="D27" s="23">
        <f>(1-'[1]pct_blk_canopy'!D27)*'[1]tr_cld_topo_sloped'!D27</f>
        <v>5.228659030396965</v>
      </c>
      <c r="E27" s="23">
        <f>(1-'[1]pct_blk_canopy'!E27)*'[1]tr_cld_topo_sloped'!E27</f>
        <v>8.492099552867181</v>
      </c>
      <c r="F27" s="23">
        <f>(1-'[1]pct_blk_canopy'!F27)*'[1]tr_cld_topo_sloped'!F27</f>
        <v>10.410431188914483</v>
      </c>
      <c r="G27" s="23">
        <f>(1-'[1]pct_blk_canopy'!G27)*'[1]tr_cld_topo_sloped'!G27</f>
        <v>12.786931627217154</v>
      </c>
      <c r="H27" s="23">
        <f>(1-'[1]pct_blk_canopy'!H27)*'[1]tr_cld_topo_sloped'!H27</f>
        <v>13.620884944819593</v>
      </c>
      <c r="I27" s="23">
        <f>(1-'[1]pct_blk_canopy'!I27)*'[1]tr_cld_topo_sloped'!I27</f>
        <v>11.86501025587735</v>
      </c>
      <c r="J27" s="23">
        <f>(1-'[1]pct_blk_canopy'!J27)*'[1]tr_cld_topo_sloped'!J27</f>
        <v>8.727760730121828</v>
      </c>
      <c r="K27" s="23">
        <f>(1-'[1]pct_blk_canopy'!K27)*'[1]tr_cld_topo_sloped'!K27</f>
        <v>4.382040331893345</v>
      </c>
      <c r="L27" s="23">
        <f>(1-'[1]pct_blk_canopy'!L27)*'[1]tr_cld_topo_sloped'!L27</f>
        <v>2.0005461925881938</v>
      </c>
      <c r="M27" s="23">
        <f>(1-'[1]pct_blk_canopy'!M27)*'[1]tr_cld_topo_sloped'!M27</f>
        <v>1.4296623249597453</v>
      </c>
      <c r="N27" s="23">
        <f t="shared" si="0"/>
        <v>6.957725652551871</v>
      </c>
    </row>
    <row r="28" spans="1:14" ht="11.25">
      <c r="A28" s="20" t="s">
        <v>28</v>
      </c>
      <c r="B28" s="23">
        <f>(1-'[1]pct_blk_canopy'!B28)*'[1]tr_cld_topo_sloped'!B28</f>
        <v>0.9757795324507732</v>
      </c>
      <c r="C28" s="23">
        <f>(1-'[1]pct_blk_canopy'!C28)*'[1]tr_cld_topo_sloped'!C28</f>
        <v>1.654125889361568</v>
      </c>
      <c r="D28" s="23">
        <f>(1-'[1]pct_blk_canopy'!D28)*'[1]tr_cld_topo_sloped'!D28</f>
        <v>2.140276254371499</v>
      </c>
      <c r="E28" s="23">
        <f>(1-'[1]pct_blk_canopy'!E28)*'[1]tr_cld_topo_sloped'!E28</f>
        <v>3.0892983677636074</v>
      </c>
      <c r="F28" s="23">
        <f>(1-'[1]pct_blk_canopy'!F28)*'[1]tr_cld_topo_sloped'!F28</f>
        <v>4.298159363871317</v>
      </c>
      <c r="G28" s="23">
        <f>(1-'[1]pct_blk_canopy'!G28)*'[1]tr_cld_topo_sloped'!G28</f>
        <v>6.174943655415119</v>
      </c>
      <c r="H28" s="23">
        <f>(1-'[1]pct_blk_canopy'!H28)*'[1]tr_cld_topo_sloped'!H28</f>
        <v>6.386132228764934</v>
      </c>
      <c r="I28" s="23">
        <f>(1-'[1]pct_blk_canopy'!I28)*'[1]tr_cld_topo_sloped'!I28</f>
        <v>4.315896259439042</v>
      </c>
      <c r="J28" s="23">
        <f>(1-'[1]pct_blk_canopy'!J28)*'[1]tr_cld_topo_sloped'!J28</f>
        <v>2.933665283778781</v>
      </c>
      <c r="K28" s="23">
        <f>(1-'[1]pct_blk_canopy'!K28)*'[1]tr_cld_topo_sloped'!K28</f>
        <v>1.950612752919604</v>
      </c>
      <c r="L28" s="23">
        <f>(1-'[1]pct_blk_canopy'!L28)*'[1]tr_cld_topo_sloped'!L28</f>
        <v>1.2089983603861596</v>
      </c>
      <c r="M28" s="23">
        <f>(1-'[1]pct_blk_canopy'!M28)*'[1]tr_cld_topo_sloped'!M28</f>
        <v>0.8899629054553015</v>
      </c>
      <c r="N28" s="23">
        <f t="shared" si="0"/>
        <v>3.001487571164809</v>
      </c>
    </row>
    <row r="29" spans="1:14" ht="11.25">
      <c r="A29" s="20" t="s">
        <v>29</v>
      </c>
      <c r="B29" s="23">
        <f>(1-'[1]pct_blk_canopy'!B29)*'[1]tr_cld_topo_sloped'!B29</f>
        <v>0.6130551423287273</v>
      </c>
      <c r="C29" s="23">
        <f>(1-'[1]pct_blk_canopy'!C29)*'[1]tr_cld_topo_sloped'!C29</f>
        <v>0.814846888389649</v>
      </c>
      <c r="D29" s="23">
        <f>(1-'[1]pct_blk_canopy'!D29)*'[1]tr_cld_topo_sloped'!D29</f>
        <v>1.1739349064660207</v>
      </c>
      <c r="E29" s="23">
        <f>(1-'[1]pct_blk_canopy'!E29)*'[1]tr_cld_topo_sloped'!E29</f>
        <v>1.779830301443922</v>
      </c>
      <c r="F29" s="23">
        <f>(1-'[1]pct_blk_canopy'!F29)*'[1]tr_cld_topo_sloped'!F29</f>
        <v>2.9505341272452412</v>
      </c>
      <c r="G29" s="23">
        <f>(1-'[1]pct_blk_canopy'!G29)*'[1]tr_cld_topo_sloped'!G29</f>
        <v>3.9320668536525742</v>
      </c>
      <c r="H29" s="23">
        <f>(1-'[1]pct_blk_canopy'!H29)*'[1]tr_cld_topo_sloped'!H29</f>
        <v>4.190442640548553</v>
      </c>
      <c r="I29" s="23">
        <f>(1-'[1]pct_blk_canopy'!I29)*'[1]tr_cld_topo_sloped'!I29</f>
        <v>3.1273958573333194</v>
      </c>
      <c r="J29" s="23">
        <f>(1-'[1]pct_blk_canopy'!J29)*'[1]tr_cld_topo_sloped'!J29</f>
        <v>1.6445699888154648</v>
      </c>
      <c r="K29" s="23">
        <f>(1-'[1]pct_blk_canopy'!K29)*'[1]tr_cld_topo_sloped'!K29</f>
        <v>0.9688174305178338</v>
      </c>
      <c r="L29" s="23">
        <f>(1-'[1]pct_blk_canopy'!L29)*'[1]tr_cld_topo_sloped'!L29</f>
        <v>0.6634417937730134</v>
      </c>
      <c r="M29" s="23">
        <f>(1-'[1]pct_blk_canopy'!M29)*'[1]tr_cld_topo_sloped'!M29</f>
        <v>0.5369392250386994</v>
      </c>
      <c r="N29" s="23">
        <f t="shared" si="0"/>
        <v>1.8663229296294184</v>
      </c>
    </row>
    <row r="30" spans="1:14" ht="11.25">
      <c r="A30" s="20" t="s">
        <v>30</v>
      </c>
      <c r="B30" s="23">
        <f>(1-'[1]pct_blk_canopy'!B30)*'[1]tr_cld_topo_sloped'!B30</f>
        <v>0.589266861408024</v>
      </c>
      <c r="C30" s="23">
        <f>(1-'[1]pct_blk_canopy'!C30)*'[1]tr_cld_topo_sloped'!C30</f>
        <v>1.063884360994958</v>
      </c>
      <c r="D30" s="23">
        <f>(1-'[1]pct_blk_canopy'!D30)*'[1]tr_cld_topo_sloped'!D30</f>
        <v>1.82708807828152</v>
      </c>
      <c r="E30" s="23">
        <f>(1-'[1]pct_blk_canopy'!E30)*'[1]tr_cld_topo_sloped'!E30</f>
        <v>2.57168149516993</v>
      </c>
      <c r="F30" s="23">
        <f>(1-'[1]pct_blk_canopy'!F30)*'[1]tr_cld_topo_sloped'!F30</f>
        <v>3.289618875838203</v>
      </c>
      <c r="G30" s="23">
        <f>(1-'[1]pct_blk_canopy'!G30)*'[1]tr_cld_topo_sloped'!G30</f>
        <v>3.1839724231057467</v>
      </c>
      <c r="H30" s="23">
        <f>(1-'[1]pct_blk_canopy'!H30)*'[1]tr_cld_topo_sloped'!H30</f>
        <v>3.269086918850995</v>
      </c>
      <c r="I30" s="23">
        <f>(1-'[1]pct_blk_canopy'!I30)*'[1]tr_cld_topo_sloped'!I30</f>
        <v>3.6875920341770376</v>
      </c>
      <c r="J30" s="23">
        <f>(1-'[1]pct_blk_canopy'!J30)*'[1]tr_cld_topo_sloped'!J30</f>
        <v>2.7478720436172925</v>
      </c>
      <c r="K30" s="23">
        <f>(1-'[1]pct_blk_canopy'!K30)*'[1]tr_cld_topo_sloped'!K30</f>
        <v>1.5231855951209445</v>
      </c>
      <c r="L30" s="23">
        <f>(1-'[1]pct_blk_canopy'!L30)*'[1]tr_cld_topo_sloped'!L30</f>
        <v>0.7283805790010728</v>
      </c>
      <c r="M30" s="23">
        <f>(1-'[1]pct_blk_canopy'!M30)*'[1]tr_cld_topo_sloped'!M30</f>
        <v>0.5252467158952001</v>
      </c>
      <c r="N30" s="23">
        <f t="shared" si="0"/>
        <v>2.0839063317884103</v>
      </c>
    </row>
    <row r="31" spans="1:14" ht="11.25">
      <c r="A31" s="20" t="s">
        <v>31</v>
      </c>
      <c r="B31" s="23">
        <f>(1-'[1]pct_blk_canopy'!B31)*'[1]tr_cld_topo_sloped'!B31</f>
        <v>0.3561908473051377</v>
      </c>
      <c r="C31" s="23">
        <f>(1-'[1]pct_blk_canopy'!C31)*'[1]tr_cld_topo_sloped'!C31</f>
        <v>0.5198780270528572</v>
      </c>
      <c r="D31" s="23">
        <f>(1-'[1]pct_blk_canopy'!D31)*'[1]tr_cld_topo_sloped'!D31</f>
        <v>0.8461436714385708</v>
      </c>
      <c r="E31" s="23">
        <f>(1-'[1]pct_blk_canopy'!E31)*'[1]tr_cld_topo_sloped'!E31</f>
        <v>1.4538896314154972</v>
      </c>
      <c r="F31" s="23">
        <f>(1-'[1]pct_blk_canopy'!F31)*'[1]tr_cld_topo_sloped'!F31</f>
        <v>2.089977245095968</v>
      </c>
      <c r="G31" s="23">
        <f>(1-'[1]pct_blk_canopy'!G31)*'[1]tr_cld_topo_sloped'!G31</f>
        <v>2.7086512232020596</v>
      </c>
      <c r="H31" s="23">
        <f>(1-'[1]pct_blk_canopy'!H31)*'[1]tr_cld_topo_sloped'!H31</f>
        <v>2.8843401498140433</v>
      </c>
      <c r="I31" s="23">
        <f>(1-'[1]pct_blk_canopy'!I31)*'[1]tr_cld_topo_sloped'!I31</f>
        <v>2.3570389319204668</v>
      </c>
      <c r="J31" s="23">
        <f>(1-'[1]pct_blk_canopy'!J31)*'[1]tr_cld_topo_sloped'!J31</f>
        <v>1.4620658871605372</v>
      </c>
      <c r="K31" s="23">
        <f>(1-'[1]pct_blk_canopy'!K31)*'[1]tr_cld_topo_sloped'!K31</f>
        <v>0.7242484187007111</v>
      </c>
      <c r="L31" s="23">
        <f>(1-'[1]pct_blk_canopy'!L31)*'[1]tr_cld_topo_sloped'!L31</f>
        <v>0.3844540214164511</v>
      </c>
      <c r="M31" s="23">
        <f>(1-'[1]pct_blk_canopy'!M31)*'[1]tr_cld_topo_sloped'!M31</f>
        <v>0.28561570338045345</v>
      </c>
      <c r="N31" s="23">
        <f t="shared" si="0"/>
        <v>1.3393744798252296</v>
      </c>
    </row>
    <row r="32" spans="1:14" ht="11.25">
      <c r="A32" s="20" t="s">
        <v>32</v>
      </c>
      <c r="B32" s="23">
        <f>(1-'[1]pct_blk_canopy'!B32)*'[1]tr_cld_topo_sloped'!B32</f>
        <v>0.6453919392511251</v>
      </c>
      <c r="C32" s="23">
        <f>(1-'[1]pct_blk_canopy'!C32)*'[1]tr_cld_topo_sloped'!C32</f>
        <v>0.988968465132038</v>
      </c>
      <c r="D32" s="23">
        <f>(1-'[1]pct_blk_canopy'!D32)*'[1]tr_cld_topo_sloped'!D32</f>
        <v>1.3782440562716387</v>
      </c>
      <c r="E32" s="23">
        <f>(1-'[1]pct_blk_canopy'!E32)*'[1]tr_cld_topo_sloped'!E32</f>
        <v>1.6218952368537636</v>
      </c>
      <c r="F32" s="23">
        <f>(1-'[1]pct_blk_canopy'!F32)*'[1]tr_cld_topo_sloped'!F32</f>
        <v>1.8906316972475203</v>
      </c>
      <c r="G32" s="23">
        <f>(1-'[1]pct_blk_canopy'!G32)*'[1]tr_cld_topo_sloped'!G32</f>
        <v>2.124681661614212</v>
      </c>
      <c r="H32" s="23">
        <f>(1-'[1]pct_blk_canopy'!H32)*'[1]tr_cld_topo_sloped'!H32</f>
        <v>2.0897866040285744</v>
      </c>
      <c r="I32" s="23">
        <f>(1-'[1]pct_blk_canopy'!I32)*'[1]tr_cld_topo_sloped'!I32</f>
        <v>1.7871106008972188</v>
      </c>
      <c r="J32" s="23">
        <f>(1-'[1]pct_blk_canopy'!J32)*'[1]tr_cld_topo_sloped'!J32</f>
        <v>1.5421477522994516</v>
      </c>
      <c r="K32" s="23">
        <f>(1-'[1]pct_blk_canopy'!K32)*'[1]tr_cld_topo_sloped'!K32</f>
        <v>1.150432159897459</v>
      </c>
      <c r="L32" s="23">
        <f>(1-'[1]pct_blk_canopy'!L32)*'[1]tr_cld_topo_sloped'!L32</f>
        <v>0.7069986831313188</v>
      </c>
      <c r="M32" s="23">
        <f>(1-'[1]pct_blk_canopy'!M32)*'[1]tr_cld_topo_sloped'!M32</f>
        <v>0.8474929433848484</v>
      </c>
      <c r="N32" s="23">
        <f t="shared" si="0"/>
        <v>1.397815150000764</v>
      </c>
    </row>
    <row r="33" spans="1:14" ht="11.25">
      <c r="A33" s="20" t="s">
        <v>33</v>
      </c>
      <c r="B33" s="23">
        <f>(1-'[1]pct_blk_canopy'!B33)*'[1]tr_cld_topo_sloped'!B33</f>
        <v>0.9266184125127647</v>
      </c>
      <c r="C33" s="23">
        <f>(1-'[1]pct_blk_canopy'!C33)*'[1]tr_cld_topo_sloped'!C33</f>
        <v>1.626801095102935</v>
      </c>
      <c r="D33" s="23">
        <f>(1-'[1]pct_blk_canopy'!D33)*'[1]tr_cld_topo_sloped'!D33</f>
        <v>2.6588336653554903</v>
      </c>
      <c r="E33" s="23">
        <f>(1-'[1]pct_blk_canopy'!E33)*'[1]tr_cld_topo_sloped'!E33</f>
        <v>3.534150164380604</v>
      </c>
      <c r="F33" s="23">
        <f>(1-'[1]pct_blk_canopy'!F33)*'[1]tr_cld_topo_sloped'!F33</f>
        <v>4.08891136592566</v>
      </c>
      <c r="G33" s="23">
        <f>(1-'[1]pct_blk_canopy'!G33)*'[1]tr_cld_topo_sloped'!G33</f>
        <v>3.2232791152564477</v>
      </c>
      <c r="H33" s="23">
        <f>(1-'[1]pct_blk_canopy'!H33)*'[1]tr_cld_topo_sloped'!H33</f>
        <v>3.149987086322245</v>
      </c>
      <c r="I33" s="23">
        <f>(1-'[1]pct_blk_canopy'!I33)*'[1]tr_cld_topo_sloped'!I33</f>
        <v>4.581085626064551</v>
      </c>
      <c r="J33" s="23">
        <f>(1-'[1]pct_blk_canopy'!J33)*'[1]tr_cld_topo_sloped'!J33</f>
        <v>3.689836018724525</v>
      </c>
      <c r="K33" s="23">
        <f>(1-'[1]pct_blk_canopy'!K33)*'[1]tr_cld_topo_sloped'!K33</f>
        <v>2.4348874794608975</v>
      </c>
      <c r="L33" s="23">
        <f>(1-'[1]pct_blk_canopy'!L33)*'[1]tr_cld_topo_sloped'!L33</f>
        <v>1.2947622933780845</v>
      </c>
      <c r="M33" s="23">
        <f>(1-'[1]pct_blk_canopy'!M33)*'[1]tr_cld_topo_sloped'!M33</f>
        <v>0.7822029376183537</v>
      </c>
      <c r="N33" s="23">
        <f t="shared" si="0"/>
        <v>2.6659462716752134</v>
      </c>
    </row>
    <row r="34" spans="1:14" ht="11.25">
      <c r="A34" s="20" t="s">
        <v>34</v>
      </c>
      <c r="B34" s="23">
        <f>(1-'[1]pct_blk_canopy'!B34)*'[1]tr_cld_topo_sloped'!B34</f>
        <v>0.8866489449135472</v>
      </c>
      <c r="C34" s="23">
        <f>(1-'[1]pct_blk_canopy'!C34)*'[1]tr_cld_topo_sloped'!C34</f>
        <v>1.4380079136322714</v>
      </c>
      <c r="D34" s="23">
        <f>(1-'[1]pct_blk_canopy'!D34)*'[1]tr_cld_topo_sloped'!D34</f>
        <v>1.7899241197266973</v>
      </c>
      <c r="E34" s="23">
        <f>(1-'[1]pct_blk_canopy'!E34)*'[1]tr_cld_topo_sloped'!E34</f>
        <v>2.3239060587715668</v>
      </c>
      <c r="F34" s="23">
        <f>(1-'[1]pct_blk_canopy'!F34)*'[1]tr_cld_topo_sloped'!F34</f>
        <v>2.6454888668772236</v>
      </c>
      <c r="G34" s="23">
        <f>(1-'[1]pct_blk_canopy'!G34)*'[1]tr_cld_topo_sloped'!G34</f>
        <v>3.463241522728533</v>
      </c>
      <c r="H34" s="23">
        <f>(1-'[1]pct_blk_canopy'!H34)*'[1]tr_cld_topo_sloped'!H34</f>
        <v>3.6401563473362497</v>
      </c>
      <c r="I34" s="23">
        <f>(1-'[1]pct_blk_canopy'!I34)*'[1]tr_cld_topo_sloped'!I34</f>
        <v>2.836801556639946</v>
      </c>
      <c r="J34" s="23">
        <f>(1-'[1]pct_blk_canopy'!J34)*'[1]tr_cld_topo_sloped'!J34</f>
        <v>2.3659034239534784</v>
      </c>
      <c r="K34" s="23">
        <f>(1-'[1]pct_blk_canopy'!K34)*'[1]tr_cld_topo_sloped'!K34</f>
        <v>1.7894590403981088</v>
      </c>
      <c r="L34" s="23">
        <f>(1-'[1]pct_blk_canopy'!L34)*'[1]tr_cld_topo_sloped'!L34</f>
        <v>1.067384899484242</v>
      </c>
      <c r="M34" s="23">
        <f>(1-'[1]pct_blk_canopy'!M34)*'[1]tr_cld_topo_sloped'!M34</f>
        <v>0.7757900951785118</v>
      </c>
      <c r="N34" s="23">
        <f t="shared" si="0"/>
        <v>2.085226065803365</v>
      </c>
    </row>
    <row r="35" spans="1:14" ht="11.25">
      <c r="A35" s="20" t="s">
        <v>35</v>
      </c>
      <c r="B35" s="23">
        <f>(1-'[1]pct_blk_canopy'!B35)*'[1]tr_cld_topo_sloped'!B35</f>
        <v>1.1639065333998284</v>
      </c>
      <c r="C35" s="23">
        <f>(1-'[1]pct_blk_canopy'!C35)*'[1]tr_cld_topo_sloped'!C35</f>
        <v>1.7593844324331736</v>
      </c>
      <c r="D35" s="23">
        <f>(1-'[1]pct_blk_canopy'!D35)*'[1]tr_cld_topo_sloped'!D35</f>
        <v>2.722654872519578</v>
      </c>
      <c r="E35" s="23">
        <f>(1-'[1]pct_blk_canopy'!E35)*'[1]tr_cld_topo_sloped'!E35</f>
        <v>4.433176868568644</v>
      </c>
      <c r="F35" s="23">
        <f>(1-'[1]pct_blk_canopy'!F35)*'[1]tr_cld_topo_sloped'!F35</f>
        <v>4.573192349825838</v>
      </c>
      <c r="G35" s="23">
        <f>(1-'[1]pct_blk_canopy'!G35)*'[1]tr_cld_topo_sloped'!G35</f>
        <v>5.013085283632126</v>
      </c>
      <c r="H35" s="23">
        <f>(1-'[1]pct_blk_canopy'!H35)*'[1]tr_cld_topo_sloped'!H35</f>
        <v>5.22690586202175</v>
      </c>
      <c r="I35" s="23">
        <f>(1-'[1]pct_blk_canopy'!I35)*'[1]tr_cld_topo_sloped'!I35</f>
        <v>4.908789723737262</v>
      </c>
      <c r="J35" s="23">
        <f>(1-'[1]pct_blk_canopy'!J35)*'[1]tr_cld_topo_sloped'!J35</f>
        <v>4.526081427765726</v>
      </c>
      <c r="K35" s="23">
        <f>(1-'[1]pct_blk_canopy'!K35)*'[1]tr_cld_topo_sloped'!K35</f>
        <v>2.1971483723056178</v>
      </c>
      <c r="L35" s="23">
        <f>(1-'[1]pct_blk_canopy'!L35)*'[1]tr_cld_topo_sloped'!L35</f>
        <v>1.380324516629007</v>
      </c>
      <c r="M35" s="23">
        <f>(1-'[1]pct_blk_canopy'!M35)*'[1]tr_cld_topo_sloped'!M35</f>
        <v>0.9941966494319773</v>
      </c>
      <c r="N35" s="23">
        <f t="shared" si="0"/>
        <v>3.241570574355878</v>
      </c>
    </row>
    <row r="36" spans="1:14" ht="11.25">
      <c r="A36" s="20" t="s">
        <v>36</v>
      </c>
      <c r="B36" s="23">
        <f>(1-'[1]pct_blk_canopy'!B36)*'[1]tr_cld_topo_sloped'!B36</f>
        <v>1.282639313034558</v>
      </c>
      <c r="C36" s="23">
        <f>(1-'[1]pct_blk_canopy'!C36)*'[1]tr_cld_topo_sloped'!C36</f>
        <v>1.672539432344995</v>
      </c>
      <c r="D36" s="23">
        <f>(1-'[1]pct_blk_canopy'!D36)*'[1]tr_cld_topo_sloped'!D36</f>
        <v>2.473757277350347</v>
      </c>
      <c r="E36" s="23">
        <f>(1-'[1]pct_blk_canopy'!E36)*'[1]tr_cld_topo_sloped'!E36</f>
        <v>3.730860680933648</v>
      </c>
      <c r="F36" s="23">
        <f>(1-'[1]pct_blk_canopy'!F36)*'[1]tr_cld_topo_sloped'!F36</f>
        <v>5.133678646372929</v>
      </c>
      <c r="G36" s="23">
        <f>(1-'[1]pct_blk_canopy'!G36)*'[1]tr_cld_topo_sloped'!G36</f>
        <v>5.586663073039109</v>
      </c>
      <c r="H36" s="23">
        <f>(1-'[1]pct_blk_canopy'!H36)*'[1]tr_cld_topo_sloped'!H36</f>
        <v>5.849558104342779</v>
      </c>
      <c r="I36" s="23">
        <f>(1-'[1]pct_blk_canopy'!I36)*'[1]tr_cld_topo_sloped'!I36</f>
        <v>5.600542803283751</v>
      </c>
      <c r="J36" s="23">
        <f>(1-'[1]pct_blk_canopy'!J36)*'[1]tr_cld_topo_sloped'!J36</f>
        <v>3.6784009484401645</v>
      </c>
      <c r="K36" s="23">
        <f>(1-'[1]pct_blk_canopy'!K36)*'[1]tr_cld_topo_sloped'!K36</f>
        <v>2.1340295555230657</v>
      </c>
      <c r="L36" s="23">
        <f>(1-'[1]pct_blk_canopy'!L36)*'[1]tr_cld_topo_sloped'!L36</f>
        <v>1.246930371163822</v>
      </c>
      <c r="M36" s="23">
        <f>(1-'[1]pct_blk_canopy'!M36)*'[1]tr_cld_topo_sloped'!M36</f>
        <v>1.1042375255865313</v>
      </c>
      <c r="N36" s="23">
        <f t="shared" si="0"/>
        <v>3.291153144284642</v>
      </c>
    </row>
    <row r="37" spans="2:13" ht="11.25">
      <c r="B37" s="23" t="s">
        <v>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</sheetData>
  <printOptions/>
  <pageMargins left="1" right="1.1" top="1.6" bottom="1.3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O2" sqref="O2"/>
    </sheetView>
  </sheetViews>
  <sheetFormatPr defaultColWidth="9.140625" defaultRowHeight="12.75"/>
  <cols>
    <col min="1" max="1" width="9.140625" style="4" customWidth="1"/>
    <col min="2" max="14" width="8.28125" style="1" customWidth="1"/>
    <col min="15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1">
        <f>'FO site radn'!B4-'Theo site radn'!B4</f>
        <v>0.9001409454955454</v>
      </c>
      <c r="C4" s="11">
        <f>'FO site radn'!C4-'Theo site radn'!C4</f>
        <v>1.3024106084474116</v>
      </c>
      <c r="D4" s="11">
        <f>'FO site radn'!D4-'Theo site radn'!D4</f>
        <v>1.7165101265482399</v>
      </c>
      <c r="E4" s="11">
        <f>'FO site radn'!E4-'Theo site radn'!E4</f>
        <v>2.2302270725365236</v>
      </c>
      <c r="F4" s="11">
        <f>'FO site radn'!F4-'Theo site radn'!F4</f>
        <v>2.5862873849683368</v>
      </c>
      <c r="G4" s="11">
        <f>'FO site radn'!G4-'Theo site radn'!G4</f>
        <v>2.9539205411447327</v>
      </c>
      <c r="H4" s="11">
        <f>'FO site radn'!H4-'Theo site radn'!H4</f>
        <v>2.961370581369117</v>
      </c>
      <c r="I4" s="11">
        <f>'FO site radn'!I4-'Theo site radn'!I4</f>
        <v>2.568729365242831</v>
      </c>
      <c r="J4" s="11">
        <f>'FO site radn'!J4-'Theo site radn'!J4</f>
        <v>2.0276006628568837</v>
      </c>
      <c r="K4" s="11">
        <f>'FO site radn'!K4-'Theo site radn'!K4</f>
        <v>1.404667818373019</v>
      </c>
      <c r="L4" s="11">
        <f>'FO site radn'!L4-'Theo site radn'!L4</f>
        <v>0.9350166193581915</v>
      </c>
      <c r="M4" s="11">
        <f>'FO site radn'!M4-'Theo site radn'!M4</f>
        <v>0.7721021264573373</v>
      </c>
      <c r="N4" s="9"/>
    </row>
    <row r="5" spans="1:14" ht="11.25">
      <c r="A5" s="4" t="s">
        <v>5</v>
      </c>
      <c r="B5" s="11">
        <f>'FO site radn'!B5-'Theo site radn'!B5</f>
        <v>2.579363629535457</v>
      </c>
      <c r="C5" s="11">
        <f>'FO site radn'!C5-'Theo site radn'!C5</f>
        <v>4.913517117690023</v>
      </c>
      <c r="D5" s="11">
        <f>'FO site radn'!D5-'Theo site radn'!D5</f>
        <v>8.603817282422995</v>
      </c>
      <c r="E5" s="11">
        <f>'FO site radn'!E5-'Theo site radn'!E5</f>
        <v>11.538997172222725</v>
      </c>
      <c r="F5" s="11">
        <f>'FO site radn'!F5-'Theo site radn'!F5</f>
        <v>12.601538575707803</v>
      </c>
      <c r="G5" s="11">
        <f>'FO site radn'!G5-'Theo site radn'!G5</f>
        <v>15.104053384678835</v>
      </c>
      <c r="H5" s="11">
        <f>'FO site radn'!H5-'Theo site radn'!H5</f>
        <v>16.24321862949791</v>
      </c>
      <c r="I5" s="11">
        <f>'FO site radn'!I5-'Theo site radn'!I5</f>
        <v>14.68001196262008</v>
      </c>
      <c r="J5" s="11">
        <f>'FO site radn'!J5-'Theo site radn'!J5</f>
        <v>12.316721188608078</v>
      </c>
      <c r="K5" s="11">
        <f>'FO site radn'!K5-'Theo site radn'!K5</f>
        <v>7.432148079423543</v>
      </c>
      <c r="L5" s="11">
        <f>'FO site radn'!L5-'Theo site radn'!L5</f>
        <v>3.3161388359015866</v>
      </c>
      <c r="M5" s="11">
        <f>'FO site radn'!M5-'Theo site radn'!M5</f>
        <v>2.1908022307186807</v>
      </c>
      <c r="N5" s="9"/>
    </row>
    <row r="6" spans="1:14" ht="11.25">
      <c r="A6" s="4" t="s">
        <v>6</v>
      </c>
      <c r="B6" s="11">
        <f>'FO site radn'!B6-'Theo site radn'!B6</f>
        <v>0.9036815669101159</v>
      </c>
      <c r="C6" s="11">
        <f>'FO site radn'!C6-'Theo site radn'!C6</f>
        <v>1.4987868890300184</v>
      </c>
      <c r="D6" s="11">
        <f>'FO site radn'!D6-'Theo site radn'!D6</f>
        <v>2.1391978863712264</v>
      </c>
      <c r="E6" s="11">
        <f>'FO site radn'!E6-'Theo site radn'!E6</f>
        <v>2.694861652135174</v>
      </c>
      <c r="F6" s="11">
        <f>'FO site radn'!F6-'Theo site radn'!F6</f>
        <v>2.9713326670501843</v>
      </c>
      <c r="G6" s="11">
        <f>'FO site radn'!G6-'Theo site radn'!G6</f>
        <v>3.282337507510668</v>
      </c>
      <c r="H6" s="11">
        <f>'FO site radn'!H6-'Theo site radn'!H6</f>
        <v>3.1353029738866525</v>
      </c>
      <c r="I6" s="11">
        <f>'FO site radn'!I6-'Theo site radn'!I6</f>
        <v>2.628021720598536</v>
      </c>
      <c r="J6" s="11">
        <f>'FO site radn'!J6-'Theo site radn'!J6</f>
        <v>2.3301804515444484</v>
      </c>
      <c r="K6" s="11">
        <f>'FO site radn'!K6-'Theo site radn'!K6</f>
        <v>1.7737061603169249</v>
      </c>
      <c r="L6" s="11">
        <f>'FO site radn'!L6-'Theo site radn'!L6</f>
        <v>1.0566823460812147</v>
      </c>
      <c r="M6" s="11">
        <f>'FO site radn'!M6-'Theo site radn'!M6</f>
        <v>0.8026283617925771</v>
      </c>
      <c r="N6" s="9"/>
    </row>
    <row r="7" spans="1:14" ht="11.25">
      <c r="A7" s="4" t="s">
        <v>7</v>
      </c>
      <c r="B7" s="11">
        <f>'FO site radn'!B7-'Theo site radn'!B7</f>
        <v>0.34267601178808427</v>
      </c>
      <c r="C7" s="11">
        <f>'FO site radn'!C7-'Theo site radn'!C7</f>
        <v>0.40841757422740343</v>
      </c>
      <c r="D7" s="11">
        <f>'FO site radn'!D7-'Theo site radn'!D7</f>
        <v>0.5654914563521611</v>
      </c>
      <c r="E7" s="11">
        <f>'FO site radn'!E7-'Theo site radn'!E7</f>
        <v>1.0771207915401089</v>
      </c>
      <c r="F7" s="11">
        <f>'FO site radn'!F7-'Theo site radn'!F7</f>
        <v>1.6509556801305045</v>
      </c>
      <c r="G7" s="11">
        <f>'FO site radn'!G7-'Theo site radn'!G7</f>
        <v>1.9074005209653464</v>
      </c>
      <c r="H7" s="11">
        <f>'FO site radn'!H7-'Theo site radn'!H7</f>
        <v>1.584761328983582</v>
      </c>
      <c r="I7" s="11">
        <f>'FO site radn'!I7-'Theo site radn'!I7</f>
        <v>0.6712102622132221</v>
      </c>
      <c r="J7" s="11">
        <f>'FO site radn'!J7-'Theo site radn'!J7</f>
        <v>-0.14817216770667585</v>
      </c>
      <c r="K7" s="11">
        <f>'FO site radn'!K7-'Theo site radn'!K7</f>
        <v>0.016139668569755017</v>
      </c>
      <c r="L7" s="11">
        <f>'FO site radn'!L7-'Theo site radn'!L7</f>
        <v>0.24159982206325825</v>
      </c>
      <c r="M7" s="11">
        <f>'FO site radn'!M7-'Theo site radn'!M7</f>
        <v>0.2599391345660744</v>
      </c>
      <c r="N7" s="9"/>
    </row>
    <row r="8" spans="1:14" ht="11.25">
      <c r="A8" s="4" t="s">
        <v>8</v>
      </c>
      <c r="B8" s="11">
        <f>'FO site radn'!B8-'Theo site radn'!B8</f>
        <v>0.689007982916551</v>
      </c>
      <c r="C8" s="11">
        <f>'FO site radn'!C8-'Theo site radn'!C8</f>
        <v>1.1047584219033437</v>
      </c>
      <c r="D8" s="11">
        <f>'FO site radn'!D8-'Theo site radn'!D8</f>
        <v>1.5875542601730057</v>
      </c>
      <c r="E8" s="11">
        <f>'FO site radn'!E8-'Theo site radn'!E8</f>
        <v>1.924284824090499</v>
      </c>
      <c r="F8" s="11">
        <f>'FO site radn'!F8-'Theo site radn'!F8</f>
        <v>2.4079247569971898</v>
      </c>
      <c r="G8" s="11">
        <f>'FO site radn'!G8-'Theo site radn'!G8</f>
        <v>3.4112720684958546</v>
      </c>
      <c r="H8" s="11">
        <f>'FO site radn'!H8-'Theo site radn'!H8</f>
        <v>3.5911162951311297</v>
      </c>
      <c r="I8" s="11">
        <f>'FO site radn'!I8-'Theo site radn'!I8</f>
        <v>2.5469644592309244</v>
      </c>
      <c r="J8" s="11">
        <f>'FO site radn'!J8-'Theo site radn'!J8</f>
        <v>1.8525250429593072</v>
      </c>
      <c r="K8" s="11">
        <f>'FO site radn'!K8-'Theo site radn'!K8</f>
        <v>1.4594777432545634</v>
      </c>
      <c r="L8" s="11">
        <f>'FO site radn'!L8-'Theo site radn'!L8</f>
        <v>0.7430070708832259</v>
      </c>
      <c r="M8" s="11">
        <f>'FO site radn'!M8-'Theo site radn'!M8</f>
        <v>0.6260491041693244</v>
      </c>
      <c r="N8" s="9"/>
    </row>
    <row r="9" spans="1:14" ht="11.25">
      <c r="A9" s="4" t="s">
        <v>9</v>
      </c>
      <c r="B9" s="11">
        <f>'FO site radn'!B9-'Theo site radn'!B9</f>
        <v>2.277895205072157</v>
      </c>
      <c r="C9" s="11">
        <f>'FO site radn'!C9-'Theo site radn'!C9</f>
        <v>4.157590526641431</v>
      </c>
      <c r="D9" s="11">
        <f>'FO site radn'!D9-'Theo site radn'!D9</f>
        <v>6.787619387914816</v>
      </c>
      <c r="E9" s="11">
        <f>'FO site radn'!E9-'Theo site radn'!E9</f>
        <v>9.472935871796613</v>
      </c>
      <c r="F9" s="11">
        <f>'FO site radn'!F9-'Theo site radn'!F9</f>
        <v>10.662431682215228</v>
      </c>
      <c r="G9" s="11">
        <f>'FO site radn'!G9-'Theo site radn'!G9</f>
        <v>10.364322266268498</v>
      </c>
      <c r="H9" s="11">
        <f>'FO site radn'!H9-'Theo site radn'!H9</f>
        <v>10.819477742275277</v>
      </c>
      <c r="I9" s="11">
        <f>'FO site radn'!I9-'Theo site radn'!I9</f>
        <v>11.865925582145774</v>
      </c>
      <c r="J9" s="11">
        <f>'FO site radn'!J9-'Theo site radn'!J9</f>
        <v>9.421457815320483</v>
      </c>
      <c r="K9" s="11">
        <f>'FO site radn'!K9-'Theo site radn'!K9</f>
        <v>5.757751797217624</v>
      </c>
      <c r="L9" s="11">
        <f>'FO site radn'!L9-'Theo site radn'!L9</f>
        <v>2.861962780560085</v>
      </c>
      <c r="M9" s="11">
        <f>'FO site radn'!M9-'Theo site radn'!M9</f>
        <v>1.9745920022858159</v>
      </c>
      <c r="N9" s="9"/>
    </row>
    <row r="10" spans="1:14" ht="11.25">
      <c r="A10" s="4" t="s">
        <v>10</v>
      </c>
      <c r="B10" s="11">
        <f>'FO site radn'!B10-'Theo site radn'!B10</f>
        <v>3.006260623686182</v>
      </c>
      <c r="C10" s="11">
        <f>'FO site radn'!C10-'Theo site radn'!C10</f>
        <v>5.25018485540107</v>
      </c>
      <c r="D10" s="11">
        <f>'FO site radn'!D10-'Theo site radn'!D10</f>
        <v>8.778294027099035</v>
      </c>
      <c r="E10" s="11">
        <f>'FO site radn'!E10-'Theo site radn'!E10</f>
        <v>13.319116439664285</v>
      </c>
      <c r="F10" s="11">
        <f>'FO site radn'!F10-'Theo site radn'!F10</f>
        <v>15.215350721097458</v>
      </c>
      <c r="G10" s="11">
        <f>'FO site radn'!G10-'Theo site radn'!G10</f>
        <v>17.63632457826389</v>
      </c>
      <c r="H10" s="11">
        <f>'FO site radn'!H10-'Theo site radn'!H10</f>
        <v>18.541410742206054</v>
      </c>
      <c r="I10" s="11">
        <f>'FO site radn'!I10-'Theo site radn'!I10</f>
        <v>17.214268173981424</v>
      </c>
      <c r="J10" s="11">
        <f>'FO site radn'!J10-'Theo site radn'!J10</f>
        <v>13.701041152131697</v>
      </c>
      <c r="K10" s="11">
        <f>'FO site radn'!K10-'Theo site radn'!K10</f>
        <v>7.42664460552653</v>
      </c>
      <c r="L10" s="11">
        <f>'FO site radn'!L10-'Theo site radn'!L10</f>
        <v>3.6126591811064466</v>
      </c>
      <c r="M10" s="11">
        <f>'FO site radn'!M10-'Theo site radn'!M10</f>
        <v>2.58275276111808</v>
      </c>
      <c r="N10" s="9"/>
    </row>
    <row r="11" spans="1:14" ht="11.25">
      <c r="A11" s="4" t="s">
        <v>11</v>
      </c>
      <c r="B11" s="11">
        <f>'FO site radn'!B11-'Theo site radn'!B11</f>
        <v>2.949673517957153</v>
      </c>
      <c r="C11" s="11">
        <f>'FO site radn'!C11-'Theo site radn'!C11</f>
        <v>5.589296445138684</v>
      </c>
      <c r="D11" s="11">
        <f>'FO site radn'!D11-'Theo site radn'!D11</f>
        <v>9.54423536857199</v>
      </c>
      <c r="E11" s="11">
        <f>'FO site radn'!E11-'Theo site radn'!E11</f>
        <v>14.07383466461282</v>
      </c>
      <c r="F11" s="11">
        <f>'FO site radn'!F11-'Theo site radn'!F11</f>
        <v>16.040255558030005</v>
      </c>
      <c r="G11" s="11">
        <f>'FO site radn'!G11-'Theo site radn'!G11</f>
        <v>18.6318545278805</v>
      </c>
      <c r="H11" s="11">
        <f>'FO site radn'!H11-'Theo site radn'!H11</f>
        <v>19.84325275133878</v>
      </c>
      <c r="I11" s="11">
        <f>'FO site radn'!I11-'Theo site radn'!I11</f>
        <v>18.245275197487917</v>
      </c>
      <c r="J11" s="11">
        <f>'FO site radn'!J11-'Theo site radn'!J11</f>
        <v>14.696834378613818</v>
      </c>
      <c r="K11" s="11">
        <f>'FO site radn'!K11-'Theo site radn'!K11</f>
        <v>8.13843450253736</v>
      </c>
      <c r="L11" s="11">
        <f>'FO site radn'!L11-'Theo site radn'!L11</f>
        <v>3.714145271443764</v>
      </c>
      <c r="M11" s="11">
        <f>'FO site radn'!M11-'Theo site radn'!M11</f>
        <v>2.510385061556235</v>
      </c>
      <c r="N11" s="9"/>
    </row>
    <row r="12" spans="1:14" ht="11.25">
      <c r="A12" s="4" t="s">
        <v>12</v>
      </c>
      <c r="B12" s="11">
        <f>'FO site radn'!B12-'Theo site radn'!B12</f>
        <v>3.476291906641744</v>
      </c>
      <c r="C12" s="11">
        <f>'FO site radn'!C12-'Theo site radn'!C12</f>
        <v>6.191629003302067</v>
      </c>
      <c r="D12" s="11">
        <f>'FO site radn'!D12-'Theo site radn'!D12</f>
        <v>10.362008718643198</v>
      </c>
      <c r="E12" s="11">
        <f>'FO site radn'!E12-'Theo site radn'!E12</f>
        <v>15.16471057548178</v>
      </c>
      <c r="F12" s="11">
        <f>'FO site radn'!F12-'Theo site radn'!F12</f>
        <v>17.503960324879454</v>
      </c>
      <c r="G12" s="11">
        <f>'FO site radn'!G12-'Theo site radn'!G12</f>
        <v>21.447733737745313</v>
      </c>
      <c r="H12" s="11">
        <f>'FO site radn'!H12-'Theo site radn'!H12</f>
        <v>22.69711739839616</v>
      </c>
      <c r="I12" s="11">
        <f>'FO site radn'!I12-'Theo site radn'!I12</f>
        <v>19.789473860372677</v>
      </c>
      <c r="J12" s="11">
        <f>'FO site radn'!J12-'Theo site radn'!J12</f>
        <v>15.640027959939408</v>
      </c>
      <c r="K12" s="11">
        <f>'FO site radn'!K12-'Theo site radn'!K12</f>
        <v>8.802919458045443</v>
      </c>
      <c r="L12" s="11">
        <f>'FO site radn'!L12-'Theo site radn'!L12</f>
        <v>4.238797472503553</v>
      </c>
      <c r="M12" s="11">
        <f>'FO site radn'!M12-'Theo site radn'!M12</f>
        <v>2.992388296874803</v>
      </c>
      <c r="N12" s="9"/>
    </row>
    <row r="13" spans="1:14" ht="11.25">
      <c r="A13" s="4" t="s">
        <v>13</v>
      </c>
      <c r="B13" s="11">
        <f>'FO site radn'!B13-'Theo site radn'!B13</f>
        <v>3.2344841901233625</v>
      </c>
      <c r="C13" s="11">
        <f>'FO site radn'!C13-'Theo site radn'!C13</f>
        <v>5.789659690924386</v>
      </c>
      <c r="D13" s="11">
        <f>'FO site radn'!D13-'Theo site radn'!D13</f>
        <v>9.803272835062604</v>
      </c>
      <c r="E13" s="11">
        <f>'FO site radn'!E13-'Theo site radn'!E13</f>
        <v>14.74903235820972</v>
      </c>
      <c r="F13" s="11">
        <f>'FO site radn'!F13-'Theo site radn'!F13</f>
        <v>17.473946608211556</v>
      </c>
      <c r="G13" s="11">
        <f>'FO site radn'!G13-'Theo site radn'!G13</f>
        <v>20.40259380031338</v>
      </c>
      <c r="H13" s="11">
        <f>'FO site radn'!H13-'Theo site radn'!H13</f>
        <v>21.492590417083502</v>
      </c>
      <c r="I13" s="11">
        <f>'FO site radn'!I13-'Theo site radn'!I13</f>
        <v>20.264126464415945</v>
      </c>
      <c r="J13" s="11">
        <f>'FO site radn'!J13-'Theo site radn'!J13</f>
        <v>15.066158864928365</v>
      </c>
      <c r="K13" s="11">
        <f>'FO site radn'!K13-'Theo site radn'!K13</f>
        <v>8.209358145614399</v>
      </c>
      <c r="L13" s="11">
        <f>'FO site radn'!L13-'Theo site radn'!L13</f>
        <v>4.021394067795516</v>
      </c>
      <c r="M13" s="11">
        <f>'FO site radn'!M13-'Theo site radn'!M13</f>
        <v>2.7808814573711516</v>
      </c>
      <c r="N13" s="9"/>
    </row>
    <row r="14" spans="1:14" ht="11.25">
      <c r="A14" s="4" t="s">
        <v>14</v>
      </c>
      <c r="B14" s="11">
        <f>'FO site radn'!B14-'Theo site radn'!B14</f>
        <v>3.1979641465111985</v>
      </c>
      <c r="C14" s="11">
        <f>'FO site radn'!C14-'Theo site radn'!C14</f>
        <v>6.08199283549121</v>
      </c>
      <c r="D14" s="11">
        <f>'FO site radn'!D14-'Theo site radn'!D14</f>
        <v>10.210043435721209</v>
      </c>
      <c r="E14" s="11">
        <f>'FO site radn'!E14-'Theo site radn'!E14</f>
        <v>14.673870036242526</v>
      </c>
      <c r="F14" s="11">
        <f>'FO site radn'!F14-'Theo site radn'!F14</f>
        <v>17.34363811391973</v>
      </c>
      <c r="G14" s="11">
        <f>'FO site radn'!G14-'Theo site radn'!G14</f>
        <v>21.213339966372878</v>
      </c>
      <c r="H14" s="11">
        <f>'FO site radn'!H14-'Theo site radn'!H14</f>
        <v>22.484049500621587</v>
      </c>
      <c r="I14" s="11">
        <f>'FO site radn'!I14-'Theo site radn'!I14</f>
        <v>19.610243214477897</v>
      </c>
      <c r="J14" s="11">
        <f>'FO site radn'!J14-'Theo site radn'!J14</f>
        <v>15.017728060832432</v>
      </c>
      <c r="K14" s="11">
        <f>'FO site radn'!K14-'Theo site radn'!K14</f>
        <v>8.615704651779517</v>
      </c>
      <c r="L14" s="11">
        <f>'FO site radn'!L14-'Theo site radn'!L14</f>
        <v>4.069768713343284</v>
      </c>
      <c r="M14" s="11">
        <f>'FO site radn'!M14-'Theo site radn'!M14</f>
        <v>2.616513063068613</v>
      </c>
      <c r="N14" s="9"/>
    </row>
    <row r="15" spans="1:14" ht="11.25">
      <c r="A15" s="4" t="s">
        <v>15</v>
      </c>
      <c r="B15" s="11">
        <f>'FO site radn'!B15-'Theo site radn'!B15</f>
        <v>3.0723807419464526</v>
      </c>
      <c r="C15" s="11">
        <f>'FO site radn'!C15-'Theo site radn'!C15</f>
        <v>5.818754378758977</v>
      </c>
      <c r="D15" s="11">
        <f>'FO site radn'!D15-'Theo site radn'!D15</f>
        <v>9.9341064739454</v>
      </c>
      <c r="E15" s="11">
        <f>'FO site radn'!E15-'Theo site radn'!E15</f>
        <v>14.669767263617812</v>
      </c>
      <c r="F15" s="11">
        <f>'FO site radn'!F15-'Theo site radn'!F15</f>
        <v>17.433368227591522</v>
      </c>
      <c r="G15" s="11">
        <f>'FO site radn'!G15-'Theo site radn'!G15</f>
        <v>21.26569051340133</v>
      </c>
      <c r="H15" s="11">
        <f>'FO site radn'!H15-'Theo site radn'!H15</f>
        <v>22.754842229992494</v>
      </c>
      <c r="I15" s="11">
        <f>'FO site radn'!I15-'Theo site radn'!I15</f>
        <v>20.12148540570548</v>
      </c>
      <c r="J15" s="11">
        <f>'FO site radn'!J15-'Theo site radn'!J15</f>
        <v>15.246657901904939</v>
      </c>
      <c r="K15" s="11">
        <f>'FO site radn'!K15-'Theo site radn'!K15</f>
        <v>8.388013054205603</v>
      </c>
      <c r="L15" s="11">
        <f>'FO site radn'!L15-'Theo site radn'!L15</f>
        <v>3.8113634784103163</v>
      </c>
      <c r="M15" s="11">
        <f>'FO site radn'!M15-'Theo site radn'!M15</f>
        <v>2.7090512216201605</v>
      </c>
      <c r="N15" s="9"/>
    </row>
    <row r="16" spans="1:14" ht="11.25">
      <c r="A16" s="4" t="s">
        <v>16</v>
      </c>
      <c r="B16" s="11">
        <f>'FO site radn'!B16-'Theo site radn'!B16</f>
        <v>3.340468816089378</v>
      </c>
      <c r="C16" s="11">
        <f>'FO site radn'!C16-'Theo site radn'!C16</f>
        <v>5.839506635842711</v>
      </c>
      <c r="D16" s="11">
        <f>'FO site radn'!D16-'Theo site radn'!D16</f>
        <v>9.709125912453954</v>
      </c>
      <c r="E16" s="11">
        <f>'FO site radn'!E16-'Theo site radn'!E16</f>
        <v>14.632973274736038</v>
      </c>
      <c r="F16" s="11">
        <f>'FO site radn'!F16-'Theo site radn'!F16</f>
        <v>17.94616457025824</v>
      </c>
      <c r="G16" s="11">
        <f>'FO site radn'!G16-'Theo site radn'!G16</f>
        <v>22.017464100901712</v>
      </c>
      <c r="H16" s="11">
        <f>'FO site radn'!H16-'Theo site radn'!H16</f>
        <v>23.534266719081323</v>
      </c>
      <c r="I16" s="11">
        <f>'FO site radn'!I16-'Theo site radn'!I16</f>
        <v>20.347934740212448</v>
      </c>
      <c r="J16" s="11">
        <f>'FO site radn'!J16-'Theo site radn'!J16</f>
        <v>14.83699656364896</v>
      </c>
      <c r="K16" s="11">
        <f>'FO site radn'!K16-'Theo site radn'!K16</f>
        <v>8.191387443127223</v>
      </c>
      <c r="L16" s="11">
        <f>'FO site radn'!L16-'Theo site radn'!L16</f>
        <v>3.9961307241091775</v>
      </c>
      <c r="M16" s="11">
        <f>'FO site radn'!M16-'Theo site radn'!M16</f>
        <v>2.811928809482022</v>
      </c>
      <c r="N16" s="9"/>
    </row>
    <row r="17" spans="1:14" ht="11.25">
      <c r="A17" s="4" t="s">
        <v>17</v>
      </c>
      <c r="B17" s="11">
        <f>'FO site radn'!B17-'Theo site radn'!B17</f>
        <v>3.0889658130367676</v>
      </c>
      <c r="C17" s="11">
        <f>'FO site radn'!C17-'Theo site radn'!C17</f>
        <v>5.515211411784309</v>
      </c>
      <c r="D17" s="11">
        <f>'FO site radn'!D17-'Theo site radn'!D17</f>
        <v>9.389368264353942</v>
      </c>
      <c r="E17" s="11">
        <f>'FO site radn'!E17-'Theo site radn'!E17</f>
        <v>13.895653849417915</v>
      </c>
      <c r="F17" s="11">
        <f>'FO site radn'!F17-'Theo site radn'!F17</f>
        <v>16.41504974795711</v>
      </c>
      <c r="G17" s="11">
        <f>'FO site radn'!G17-'Theo site radn'!G17</f>
        <v>19.572802224970502</v>
      </c>
      <c r="H17" s="11">
        <f>'FO site radn'!H17-'Theo site radn'!H17</f>
        <v>20.895568692508608</v>
      </c>
      <c r="I17" s="11">
        <f>'FO site radn'!I17-'Theo site radn'!I17</f>
        <v>18.665849378542035</v>
      </c>
      <c r="J17" s="11">
        <f>'FO site radn'!J17-'Theo site radn'!J17</f>
        <v>14.223105712534972</v>
      </c>
      <c r="K17" s="11">
        <f>'FO site radn'!K17-'Theo site radn'!K17</f>
        <v>8.002184598649988</v>
      </c>
      <c r="L17" s="11">
        <f>'FO site radn'!L17-'Theo site radn'!L17</f>
        <v>3.7799228008144055</v>
      </c>
      <c r="M17" s="11">
        <f>'FO site radn'!M17-'Theo site radn'!M17</f>
        <v>2.67168060339797</v>
      </c>
      <c r="N17" s="9"/>
    </row>
    <row r="18" spans="1:14" ht="11.25">
      <c r="A18" s="4" t="s">
        <v>18</v>
      </c>
      <c r="B18" s="11">
        <f>'FO site radn'!B18-'Theo site radn'!B18</f>
        <v>3.2652383205518265</v>
      </c>
      <c r="C18" s="11">
        <f>'FO site radn'!C18-'Theo site radn'!C18</f>
        <v>5.766793235366925</v>
      </c>
      <c r="D18" s="11">
        <f>'FO site radn'!D18-'Theo site radn'!D18</f>
        <v>9.900353668432198</v>
      </c>
      <c r="E18" s="11">
        <f>'FO site radn'!E18-'Theo site radn'!E18</f>
        <v>14.916880385270222</v>
      </c>
      <c r="F18" s="11">
        <f>'FO site radn'!F18-'Theo site radn'!F18</f>
        <v>17.654142574576262</v>
      </c>
      <c r="G18" s="11">
        <f>'FO site radn'!G18-'Theo site radn'!G18</f>
        <v>21.278982747001287</v>
      </c>
      <c r="H18" s="11">
        <f>'FO site radn'!H18-'Theo site radn'!H18</f>
        <v>22.74238457909348</v>
      </c>
      <c r="I18" s="11">
        <f>'FO site radn'!I18-'Theo site radn'!I18</f>
        <v>20.40555363398331</v>
      </c>
      <c r="J18" s="11">
        <f>'FO site radn'!J18-'Theo site radn'!J18</f>
        <v>15.478334823538454</v>
      </c>
      <c r="K18" s="11">
        <f>'FO site radn'!K18-'Theo site radn'!K18</f>
        <v>8.349479536897277</v>
      </c>
      <c r="L18" s="11">
        <f>'FO site radn'!L18-'Theo site radn'!L18</f>
        <v>3.9494322293612147</v>
      </c>
      <c r="M18" s="11">
        <f>'FO site radn'!M18-'Theo site radn'!M18</f>
        <v>2.8463179123643405</v>
      </c>
      <c r="N18" s="9"/>
    </row>
    <row r="19" spans="1:14" ht="11.25">
      <c r="A19" s="4" t="s">
        <v>19</v>
      </c>
      <c r="B19" s="11">
        <f>'FO site radn'!B19-'Theo site radn'!B19</f>
        <v>3.0191992046064775</v>
      </c>
      <c r="C19" s="11">
        <f>'FO site radn'!C19-'Theo site radn'!C19</f>
        <v>5.6189176482826335</v>
      </c>
      <c r="D19" s="11">
        <f>'FO site radn'!D19-'Theo site radn'!D19</f>
        <v>9.260113489236897</v>
      </c>
      <c r="E19" s="11">
        <f>'FO site radn'!E19-'Theo site radn'!E19</f>
        <v>13.833410949402081</v>
      </c>
      <c r="F19" s="11">
        <f>'FO site radn'!F19-'Theo site radn'!F19</f>
        <v>17.368142574274927</v>
      </c>
      <c r="G19" s="11">
        <f>'FO site radn'!G19-'Theo site radn'!G19</f>
        <v>21.027587834128312</v>
      </c>
      <c r="H19" s="11">
        <f>'FO site radn'!H19-'Theo site radn'!H19</f>
        <v>22.68616238979938</v>
      </c>
      <c r="I19" s="11">
        <f>'FO site radn'!I19-'Theo site radn'!I19</f>
        <v>19.612162211923916</v>
      </c>
      <c r="J19" s="11">
        <f>'FO site radn'!J19-'Theo site radn'!J19</f>
        <v>13.84446043175166</v>
      </c>
      <c r="K19" s="11">
        <f>'FO site radn'!K19-'Theo site radn'!K19</f>
        <v>7.658713864050075</v>
      </c>
      <c r="L19" s="11">
        <f>'FO site radn'!L19-'Theo site radn'!L19</f>
        <v>3.671546597684971</v>
      </c>
      <c r="M19" s="11">
        <f>'FO site radn'!M19-'Theo site radn'!M19</f>
        <v>2.5953551478942534</v>
      </c>
      <c r="N19" s="9"/>
    </row>
    <row r="20" spans="1:14" ht="11.25">
      <c r="A20" s="4" t="s">
        <v>20</v>
      </c>
      <c r="B20" s="11">
        <f>'FO site radn'!B20-'Theo site radn'!B20</f>
        <v>3.173226702859958</v>
      </c>
      <c r="C20" s="11">
        <f>'FO site radn'!C20-'Theo site radn'!C20</f>
        <v>5.79441097624224</v>
      </c>
      <c r="D20" s="11">
        <f>'FO site radn'!D20-'Theo site radn'!D20</f>
        <v>9.655018372233373</v>
      </c>
      <c r="E20" s="11">
        <f>'FO site radn'!E20-'Theo site radn'!E20</f>
        <v>14.173039288588994</v>
      </c>
      <c r="F20" s="11">
        <f>'FO site radn'!F20-'Theo site radn'!F20</f>
        <v>16.930698411489622</v>
      </c>
      <c r="G20" s="11">
        <f>'FO site radn'!G20-'Theo site radn'!G20</f>
        <v>20.390996945397877</v>
      </c>
      <c r="H20" s="11">
        <f>'FO site radn'!H20-'Theo site radn'!H20</f>
        <v>21.803987626148473</v>
      </c>
      <c r="I20" s="11">
        <f>'FO site radn'!I20-'Theo site radn'!I20</f>
        <v>19.39845051857519</v>
      </c>
      <c r="J20" s="11">
        <f>'FO site radn'!J20-'Theo site radn'!J20</f>
        <v>14.607547984157243</v>
      </c>
      <c r="K20" s="11">
        <f>'FO site radn'!K20-'Theo site radn'!K20</f>
        <v>8.28557208737575</v>
      </c>
      <c r="L20" s="11">
        <f>'FO site radn'!L20-'Theo site radn'!L20</f>
        <v>3.932281847943578</v>
      </c>
      <c r="M20" s="11">
        <f>'FO site radn'!M20-'Theo site radn'!M20</f>
        <v>2.7060127680936623</v>
      </c>
      <c r="N20" s="9"/>
    </row>
    <row r="21" spans="1:14" ht="11.25">
      <c r="A21" s="4" t="s">
        <v>21</v>
      </c>
      <c r="B21" s="11">
        <f>'FO site radn'!B21-'Theo site radn'!B21</f>
        <v>3.373141367519586</v>
      </c>
      <c r="C21" s="11">
        <f>'FO site radn'!C21-'Theo site radn'!C21</f>
        <v>5.917354342807287</v>
      </c>
      <c r="D21" s="11">
        <f>'FO site radn'!D21-'Theo site radn'!D21</f>
        <v>9.556179631848257</v>
      </c>
      <c r="E21" s="11">
        <f>'FO site radn'!E21-'Theo site radn'!E21</f>
        <v>13.623124423559641</v>
      </c>
      <c r="F21" s="11">
        <f>'FO site radn'!F21-'Theo site radn'!F21</f>
        <v>16.715565663919463</v>
      </c>
      <c r="G21" s="11">
        <f>'FO site radn'!G21-'Theo site radn'!G21</f>
        <v>20.322937925706654</v>
      </c>
      <c r="H21" s="11">
        <f>'FO site radn'!H21-'Theo site radn'!H21</f>
        <v>21.468147896054617</v>
      </c>
      <c r="I21" s="11">
        <f>'FO site radn'!I21-'Theo site radn'!I21</f>
        <v>18.512093533659876</v>
      </c>
      <c r="J21" s="11">
        <f>'FO site radn'!J21-'Theo site radn'!J21</f>
        <v>13.383858851506437</v>
      </c>
      <c r="K21" s="11">
        <f>'FO site radn'!K21-'Theo site radn'!K21</f>
        <v>8.007238418763812</v>
      </c>
      <c r="L21" s="11">
        <f>'FO site radn'!L21-'Theo site radn'!L21</f>
        <v>4.09323077068246</v>
      </c>
      <c r="M21" s="11">
        <f>'FO site radn'!M21-'Theo site radn'!M21</f>
        <v>2.9073720691477165</v>
      </c>
      <c r="N21" s="9"/>
    </row>
    <row r="22" spans="1:14" ht="11.25">
      <c r="A22" s="4" t="s">
        <v>22</v>
      </c>
      <c r="B22" s="11">
        <f>'FO site radn'!B22-'Theo site radn'!B22</f>
        <v>3.2923647500895337</v>
      </c>
      <c r="C22" s="11">
        <f>'FO site radn'!C22-'Theo site radn'!C22</f>
        <v>5.682930359501019</v>
      </c>
      <c r="D22" s="11">
        <f>'FO site radn'!D22-'Theo site radn'!D22</f>
        <v>9.089175297469883</v>
      </c>
      <c r="E22" s="11">
        <f>'FO site radn'!E22-'Theo site radn'!E22</f>
        <v>13.905761139827547</v>
      </c>
      <c r="F22" s="11">
        <f>'FO site radn'!F22-'Theo site radn'!F22</f>
        <v>16.942393622722093</v>
      </c>
      <c r="G22" s="11">
        <f>'FO site radn'!G22-'Theo site radn'!G22</f>
        <v>20.631720294293082</v>
      </c>
      <c r="H22" s="11">
        <f>'FO site radn'!H22-'Theo site radn'!H22</f>
        <v>21.87089292428066</v>
      </c>
      <c r="I22" s="11">
        <f>'FO site radn'!I22-'Theo site radn'!I22</f>
        <v>19.008015532668857</v>
      </c>
      <c r="J22" s="11">
        <f>'FO site radn'!J22-'Theo site radn'!J22</f>
        <v>13.896491306822274</v>
      </c>
      <c r="K22" s="11">
        <f>'FO site radn'!K22-'Theo site radn'!K22</f>
        <v>7.5943055618228215</v>
      </c>
      <c r="L22" s="11">
        <f>'FO site radn'!L22-'Theo site radn'!L22</f>
        <v>3.9174875680299914</v>
      </c>
      <c r="M22" s="11">
        <f>'FO site radn'!M22-'Theo site radn'!M22</f>
        <v>2.830513150422794</v>
      </c>
      <c r="N22" s="9"/>
    </row>
    <row r="23" spans="1:14" ht="11.25">
      <c r="A23" s="4" t="s">
        <v>23</v>
      </c>
      <c r="B23" s="11">
        <f>'FO site radn'!B23-'Theo site radn'!B23</f>
        <v>3.2439615821793297</v>
      </c>
      <c r="C23" s="11">
        <f>'FO site radn'!C23-'Theo site radn'!C23</f>
        <v>5.55687144261641</v>
      </c>
      <c r="D23" s="11">
        <f>'FO site radn'!D23-'Theo site radn'!D23</f>
        <v>8.655906995372789</v>
      </c>
      <c r="E23" s="11">
        <f>'FO site radn'!E23-'Theo site radn'!E23</f>
        <v>12.702555765568736</v>
      </c>
      <c r="F23" s="11">
        <f>'FO site radn'!F23-'Theo site radn'!F23</f>
        <v>16.272522880640825</v>
      </c>
      <c r="G23" s="11">
        <f>'FO site radn'!G23-'Theo site radn'!G23</f>
        <v>20.333713920334162</v>
      </c>
      <c r="H23" s="11">
        <f>'FO site radn'!H23-'Theo site radn'!H23</f>
        <v>21.55185248157396</v>
      </c>
      <c r="I23" s="11">
        <f>'FO site radn'!I23-'Theo site radn'!I23</f>
        <v>18.283212321497672</v>
      </c>
      <c r="J23" s="11">
        <f>'FO site radn'!J23-'Theo site radn'!J23</f>
        <v>12.474122819866475</v>
      </c>
      <c r="K23" s="11">
        <f>'FO site radn'!K23-'Theo site radn'!K23</f>
        <v>7.1884352546974055</v>
      </c>
      <c r="L23" s="11">
        <f>'FO site radn'!L23-'Theo site radn'!L23</f>
        <v>3.840556394090269</v>
      </c>
      <c r="M23" s="11">
        <f>'FO site radn'!M23-'Theo site radn'!M23</f>
        <v>2.758811095155986</v>
      </c>
      <c r="N23" s="9"/>
    </row>
    <row r="24" spans="1:14" ht="11.25">
      <c r="A24" s="4" t="s">
        <v>24</v>
      </c>
      <c r="B24" s="11">
        <f>'FO site radn'!B24-'Theo site radn'!B24</f>
        <v>2.2053995256729433</v>
      </c>
      <c r="C24" s="11">
        <f>'FO site radn'!C24-'Theo site radn'!C24</f>
        <v>3.574440961407224</v>
      </c>
      <c r="D24" s="11">
        <f>'FO site radn'!D24-'Theo site radn'!D24</f>
        <v>5.06379719658206</v>
      </c>
      <c r="E24" s="11">
        <f>'FO site radn'!E24-'Theo site radn'!E24</f>
        <v>7.390568568276713</v>
      </c>
      <c r="F24" s="11">
        <f>'FO site radn'!F24-'Theo site radn'!F24</f>
        <v>10.763371323550519</v>
      </c>
      <c r="G24" s="11">
        <f>'FO site radn'!G24-'Theo site radn'!G24</f>
        <v>14.730305689613347</v>
      </c>
      <c r="H24" s="11">
        <f>'FO site radn'!H24-'Theo site radn'!H24</f>
        <v>15.39100936243032</v>
      </c>
      <c r="I24" s="11">
        <f>'FO site radn'!I24-'Theo site radn'!I24</f>
        <v>10.928226340177174</v>
      </c>
      <c r="J24" s="11">
        <f>'FO site radn'!J24-'Theo site radn'!J24</f>
        <v>6.037512478875602</v>
      </c>
      <c r="K24" s="11">
        <f>'FO site radn'!K24-'Theo site radn'!K24</f>
        <v>3.937859656628498</v>
      </c>
      <c r="L24" s="11">
        <f>'FO site radn'!L24-'Theo site radn'!L24</f>
        <v>2.529170803351536</v>
      </c>
      <c r="M24" s="11">
        <f>'FO site radn'!M24-'Theo site radn'!M24</f>
        <v>1.8860746700133635</v>
      </c>
      <c r="N24" s="9"/>
    </row>
    <row r="25" spans="1:14" ht="11.25">
      <c r="A25" s="4" t="s">
        <v>25</v>
      </c>
      <c r="B25" s="11">
        <f>'FO site radn'!B25-'Theo site radn'!B25</f>
        <v>3.1911497697119446</v>
      </c>
      <c r="C25" s="11">
        <f>'FO site radn'!C25-'Theo site radn'!C25</f>
        <v>5.737786180355246</v>
      </c>
      <c r="D25" s="11">
        <f>'FO site radn'!D25-'Theo site radn'!D25</f>
        <v>9.478661053044496</v>
      </c>
      <c r="E25" s="11">
        <f>'FO site radn'!E25-'Theo site radn'!E25</f>
        <v>13.357822874931097</v>
      </c>
      <c r="F25" s="11">
        <f>'FO site radn'!F25-'Theo site radn'!F25</f>
        <v>16.54012057846604</v>
      </c>
      <c r="G25" s="11">
        <f>'FO site radn'!G25-'Theo site radn'!G25</f>
        <v>19.71201389572625</v>
      </c>
      <c r="H25" s="11">
        <f>'FO site radn'!H25-'Theo site radn'!H25</f>
        <v>20.96802952613227</v>
      </c>
      <c r="I25" s="11">
        <f>'FO site radn'!I25-'Theo site radn'!I25</f>
        <v>18.9403116127294</v>
      </c>
      <c r="J25" s="11">
        <f>'FO site radn'!J25-'Theo site radn'!J25</f>
        <v>13.89416385541373</v>
      </c>
      <c r="K25" s="11">
        <f>'FO site radn'!K25-'Theo site radn'!K25</f>
        <v>8.11428138704394</v>
      </c>
      <c r="L25" s="11">
        <f>'FO site radn'!L25-'Theo site radn'!L25</f>
        <v>3.855283882706879</v>
      </c>
      <c r="M25" s="11">
        <f>'FO site radn'!M25-'Theo site radn'!M25</f>
        <v>2.768792873705054</v>
      </c>
      <c r="N25" s="9"/>
    </row>
    <row r="26" spans="1:14" ht="11.25">
      <c r="A26" s="4" t="s">
        <v>26</v>
      </c>
      <c r="B26" s="11">
        <f>'FO site radn'!B26-'Theo site radn'!B26</f>
        <v>2.8408773634529454</v>
      </c>
      <c r="C26" s="11">
        <f>'FO site radn'!C26-'Theo site radn'!C26</f>
        <v>5.157652630762413</v>
      </c>
      <c r="D26" s="11">
        <f>'FO site radn'!D26-'Theo site radn'!D26</f>
        <v>8.879410278265674</v>
      </c>
      <c r="E26" s="11">
        <f>'FO site radn'!E26-'Theo site radn'!E26</f>
        <v>13.615508591778408</v>
      </c>
      <c r="F26" s="11">
        <f>'FO site radn'!F26-'Theo site radn'!F26</f>
        <v>16.372052745667315</v>
      </c>
      <c r="G26" s="11">
        <f>'FO site radn'!G26-'Theo site radn'!G26</f>
        <v>18.72699635262273</v>
      </c>
      <c r="H26" s="11">
        <f>'FO site radn'!H26-'Theo site radn'!H26</f>
        <v>20.138729765465595</v>
      </c>
      <c r="I26" s="11">
        <f>'FO site radn'!I26-'Theo site radn'!I26</f>
        <v>18.647892397048793</v>
      </c>
      <c r="J26" s="11">
        <f>'FO site radn'!J26-'Theo site radn'!J26</f>
        <v>13.78306168244296</v>
      </c>
      <c r="K26" s="11">
        <f>'FO site radn'!K26-'Theo site radn'!K26</f>
        <v>7.501164604546219</v>
      </c>
      <c r="L26" s="11">
        <f>'FO site radn'!L26-'Theo site radn'!L26</f>
        <v>3.4643652582874207</v>
      </c>
      <c r="M26" s="11">
        <f>'FO site radn'!M26-'Theo site radn'!M26</f>
        <v>2.420252970240167</v>
      </c>
      <c r="N26" s="9"/>
    </row>
    <row r="27" spans="1:14" ht="11.25">
      <c r="A27" s="4" t="s">
        <v>27</v>
      </c>
      <c r="B27" s="11">
        <f>'FO site radn'!B27-'Theo site radn'!B27</f>
        <v>2.127459455564394</v>
      </c>
      <c r="C27" s="11">
        <f>'FO site radn'!C27-'Theo site radn'!C27</f>
        <v>3.873858893468994</v>
      </c>
      <c r="D27" s="11">
        <f>'FO site radn'!D27-'Theo site radn'!D27</f>
        <v>5.921340969603035</v>
      </c>
      <c r="E27" s="11">
        <f>'FO site radn'!E27-'Theo site radn'!E27</f>
        <v>7.9979004471328174</v>
      </c>
      <c r="F27" s="11">
        <f>'FO site radn'!F27-'Theo site radn'!F27</f>
        <v>9.519568811085517</v>
      </c>
      <c r="G27" s="11">
        <f>'FO site radn'!G27-'Theo site radn'!G27</f>
        <v>10.943068372782847</v>
      </c>
      <c r="H27" s="11">
        <f>'FO site radn'!H27-'Theo site radn'!H27</f>
        <v>11.569115055180408</v>
      </c>
      <c r="I27" s="11">
        <f>'FO site radn'!I27-'Theo site radn'!I27</f>
        <v>10.69498974412265</v>
      </c>
      <c r="J27" s="11">
        <f>'FO site radn'!J27-'Theo site radn'!J27</f>
        <v>8.112239269878172</v>
      </c>
      <c r="K27" s="11">
        <f>'FO site radn'!K27-'Theo site radn'!K27</f>
        <v>5.0679596681066545</v>
      </c>
      <c r="L27" s="11">
        <f>'FO site radn'!L27-'Theo site radn'!L27</f>
        <v>2.639453807411806</v>
      </c>
      <c r="M27" s="11">
        <f>'FO site radn'!M27-'Theo site radn'!M27</f>
        <v>1.8903376750402545</v>
      </c>
      <c r="N27" s="9"/>
    </row>
    <row r="28" spans="1:14" ht="11.25">
      <c r="A28" s="4" t="s">
        <v>28</v>
      </c>
      <c r="B28" s="11">
        <f>'FO site radn'!B28-'Theo site radn'!B28</f>
        <v>2.8142204675492266</v>
      </c>
      <c r="C28" s="11">
        <f>'FO site radn'!C28-'Theo site radn'!C28</f>
        <v>5.045874110638432</v>
      </c>
      <c r="D28" s="11">
        <f>'FO site radn'!D28-'Theo site radn'!D28</f>
        <v>8.9497237456285</v>
      </c>
      <c r="E28" s="11">
        <f>'FO site radn'!E28-'Theo site radn'!E28</f>
        <v>13.350701632236394</v>
      </c>
      <c r="F28" s="11">
        <f>'FO site radn'!F28-'Theo site radn'!F28</f>
        <v>15.551840636128684</v>
      </c>
      <c r="G28" s="11">
        <f>'FO site radn'!G28-'Theo site radn'!G28</f>
        <v>17.46505634458488</v>
      </c>
      <c r="H28" s="11">
        <f>'FO site radn'!H28-'Theo site radn'!H28</f>
        <v>18.693867771235062</v>
      </c>
      <c r="I28" s="11">
        <f>'FO site radn'!I28-'Theo site radn'!I28</f>
        <v>18.134103740560956</v>
      </c>
      <c r="J28" s="11">
        <f>'FO site radn'!J28-'Theo site radn'!J28</f>
        <v>13.816334716221219</v>
      </c>
      <c r="K28" s="11">
        <f>'FO site radn'!K28-'Theo site radn'!K28</f>
        <v>7.429387247080397</v>
      </c>
      <c r="L28" s="11">
        <f>'FO site radn'!L28-'Theo site radn'!L28</f>
        <v>3.401001639613841</v>
      </c>
      <c r="M28" s="11">
        <f>'FO site radn'!M28-'Theo site radn'!M28</f>
        <v>2.4100370945446983</v>
      </c>
      <c r="N28" s="9"/>
    </row>
    <row r="29" spans="1:14" ht="11.25">
      <c r="A29" s="4" t="s">
        <v>29</v>
      </c>
      <c r="B29" s="11">
        <f>'FO site radn'!B29-'Theo site radn'!B29</f>
        <v>3.296944857671273</v>
      </c>
      <c r="C29" s="11">
        <f>'FO site radn'!C29-'Theo site radn'!C29</f>
        <v>6.0351531116103505</v>
      </c>
      <c r="D29" s="11">
        <f>'FO site radn'!D29-'Theo site radn'!D29</f>
        <v>10.12606509353398</v>
      </c>
      <c r="E29" s="11">
        <f>'FO site radn'!E29-'Theo site radn'!E29</f>
        <v>14.920169698556077</v>
      </c>
      <c r="F29" s="11">
        <f>'FO site radn'!F29-'Theo site radn'!F29</f>
        <v>17.21946587275476</v>
      </c>
      <c r="G29" s="11">
        <f>'FO site radn'!G29-'Theo site radn'!G29</f>
        <v>20.057933146347423</v>
      </c>
      <c r="H29" s="11">
        <f>'FO site radn'!H29-'Theo site radn'!H29</f>
        <v>21.289557359451447</v>
      </c>
      <c r="I29" s="11">
        <f>'FO site radn'!I29-'Theo site radn'!I29</f>
        <v>19.69260414266668</v>
      </c>
      <c r="J29" s="11">
        <f>'FO site radn'!J29-'Theo site radn'!J29</f>
        <v>15.415430011184533</v>
      </c>
      <c r="K29" s="11">
        <f>'FO site radn'!K29-'Theo site radn'!K29</f>
        <v>8.631182569482165</v>
      </c>
      <c r="L29" s="11">
        <f>'FO site radn'!L29-'Theo site radn'!L29</f>
        <v>4.076558206226987</v>
      </c>
      <c r="M29" s="11">
        <f>'FO site radn'!M29-'Theo site radn'!M29</f>
        <v>2.8630607749613004</v>
      </c>
      <c r="N29" s="9"/>
    </row>
    <row r="30" spans="1:14" ht="11.25">
      <c r="A30" s="4" t="s">
        <v>30</v>
      </c>
      <c r="B30" s="11">
        <f>'FO site radn'!B30-'Theo site radn'!B30</f>
        <v>3.210733138591976</v>
      </c>
      <c r="C30" s="11">
        <f>'FO site radn'!C30-'Theo site radn'!C30</f>
        <v>5.676115639005042</v>
      </c>
      <c r="D30" s="11">
        <f>'FO site radn'!D30-'Theo site radn'!D30</f>
        <v>9.32291192171848</v>
      </c>
      <c r="E30" s="11">
        <f>'FO site radn'!E30-'Theo site radn'!E30</f>
        <v>13.90831850483007</v>
      </c>
      <c r="F30" s="11">
        <f>'FO site radn'!F30-'Theo site radn'!F30</f>
        <v>16.6403811241618</v>
      </c>
      <c r="G30" s="11">
        <f>'FO site radn'!G30-'Theo site radn'!G30</f>
        <v>20.536027576894252</v>
      </c>
      <c r="H30" s="11">
        <f>'FO site radn'!H30-'Theo site radn'!H30</f>
        <v>21.920913081149006</v>
      </c>
      <c r="I30" s="11">
        <f>'FO site radn'!I30-'Theo site radn'!I30</f>
        <v>18.852407965822962</v>
      </c>
      <c r="J30" s="11">
        <f>'FO site radn'!J30-'Theo site radn'!J30</f>
        <v>14.082127956382706</v>
      </c>
      <c r="K30" s="11">
        <f>'FO site radn'!K30-'Theo site radn'!K30</f>
        <v>7.916814404879055</v>
      </c>
      <c r="L30" s="11">
        <f>'FO site radn'!L30-'Theo site radn'!L30</f>
        <v>3.901619420998927</v>
      </c>
      <c r="M30" s="11">
        <f>'FO site radn'!M30-'Theo site radn'!M30</f>
        <v>2.7947532841047997</v>
      </c>
      <c r="N30" s="9"/>
    </row>
    <row r="31" spans="1:14" ht="11.25">
      <c r="A31" s="4" t="s">
        <v>31</v>
      </c>
      <c r="B31" s="11">
        <f>'FO site radn'!B31-'Theo site radn'!B31</f>
        <v>3.5538091526948623</v>
      </c>
      <c r="C31" s="11">
        <f>'FO site radn'!C31-'Theo site radn'!C31</f>
        <v>6.3301219729471425</v>
      </c>
      <c r="D31" s="11">
        <f>'FO site radn'!D31-'Theo site radn'!D31</f>
        <v>10.46385632856143</v>
      </c>
      <c r="E31" s="11">
        <f>'FO site radn'!E31-'Theo site radn'!E31</f>
        <v>15.256110368584503</v>
      </c>
      <c r="F31" s="11">
        <f>'FO site radn'!F31-'Theo site radn'!F31</f>
        <v>18.09002275490403</v>
      </c>
      <c r="G31" s="11">
        <f>'FO site radn'!G31-'Theo site radn'!G31</f>
        <v>21.30134877679794</v>
      </c>
      <c r="H31" s="11">
        <f>'FO site radn'!H31-'Theo site radn'!H31</f>
        <v>22.615659850185956</v>
      </c>
      <c r="I31" s="11">
        <f>'FO site radn'!I31-'Theo site radn'!I31</f>
        <v>20.482961068079533</v>
      </c>
      <c r="J31" s="11">
        <f>'FO site radn'!J31-'Theo site radn'!J31</f>
        <v>15.61793411283946</v>
      </c>
      <c r="K31" s="11">
        <f>'FO site radn'!K31-'Theo site radn'!K31</f>
        <v>8.875751581299289</v>
      </c>
      <c r="L31" s="11">
        <f>'FO site radn'!L31-'Theo site radn'!L31</f>
        <v>4.3555459785835495</v>
      </c>
      <c r="M31" s="11">
        <f>'FO site radn'!M31-'Theo site radn'!M31</f>
        <v>3.1143842966195465</v>
      </c>
      <c r="N31" s="9"/>
    </row>
    <row r="32" spans="1:14" ht="11.25">
      <c r="A32" s="4" t="s">
        <v>32</v>
      </c>
      <c r="B32" s="11">
        <f>'FO site radn'!B32-'Theo site radn'!B32</f>
        <v>3.1746080607488745</v>
      </c>
      <c r="C32" s="11">
        <f>'FO site radn'!C32-'Theo site radn'!C32</f>
        <v>5.761031534867962</v>
      </c>
      <c r="D32" s="11">
        <f>'FO site radn'!D32-'Theo site radn'!D32</f>
        <v>9.781755943728362</v>
      </c>
      <c r="E32" s="11">
        <f>'FO site radn'!E32-'Theo site radn'!E32</f>
        <v>14.908104763146238</v>
      </c>
      <c r="F32" s="11">
        <f>'FO site radn'!F32-'Theo site radn'!F32</f>
        <v>18.05936830275248</v>
      </c>
      <c r="G32" s="11">
        <f>'FO site radn'!G32-'Theo site radn'!G32</f>
        <v>21.63531833838579</v>
      </c>
      <c r="H32" s="11">
        <f>'FO site radn'!H32-'Theo site radn'!H32</f>
        <v>23.120213395971426</v>
      </c>
      <c r="I32" s="11">
        <f>'FO site radn'!I32-'Theo site radn'!I32</f>
        <v>20.80288939910278</v>
      </c>
      <c r="J32" s="11">
        <f>'FO site radn'!J32-'Theo site radn'!J32</f>
        <v>15.297852247700549</v>
      </c>
      <c r="K32" s="11">
        <f>'FO site radn'!K32-'Theo site radn'!K32</f>
        <v>8.309567840102542</v>
      </c>
      <c r="L32" s="11">
        <f>'FO site radn'!L32-'Theo site radn'!L32</f>
        <v>3.9430013168686817</v>
      </c>
      <c r="M32" s="11">
        <f>'FO site radn'!M32-'Theo site radn'!M32</f>
        <v>2.4725070566151515</v>
      </c>
      <c r="N32" s="9"/>
    </row>
    <row r="33" spans="1:14" ht="11.25">
      <c r="A33" s="4" t="s">
        <v>33</v>
      </c>
      <c r="B33" s="11">
        <f>'FO site radn'!B33-'Theo site radn'!B33</f>
        <v>2.8633815874872353</v>
      </c>
      <c r="C33" s="11">
        <f>'FO site radn'!C33-'Theo site radn'!C33</f>
        <v>5.083198904897065</v>
      </c>
      <c r="D33" s="11">
        <f>'FO site radn'!D33-'Theo site radn'!D33</f>
        <v>8.44116633464451</v>
      </c>
      <c r="E33" s="11">
        <f>'FO site radn'!E33-'Theo site radn'!E33</f>
        <v>12.925849835619397</v>
      </c>
      <c r="F33" s="11">
        <f>'FO site radn'!F33-'Theo site radn'!F33</f>
        <v>15.80108863407434</v>
      </c>
      <c r="G33" s="11">
        <f>'FO site radn'!G33-'Theo site radn'!G33</f>
        <v>20.47672088474355</v>
      </c>
      <c r="H33" s="11">
        <f>'FO site radn'!H33-'Theo site radn'!H33</f>
        <v>21.990012913677756</v>
      </c>
      <c r="I33" s="11">
        <f>'FO site radn'!I33-'Theo site radn'!I33</f>
        <v>17.91891437393545</v>
      </c>
      <c r="J33" s="11">
        <f>'FO site radn'!J33-'Theo site radn'!J33</f>
        <v>13.100163981275474</v>
      </c>
      <c r="K33" s="11">
        <f>'FO site radn'!K33-'Theo site radn'!K33</f>
        <v>6.975112520539103</v>
      </c>
      <c r="L33" s="11">
        <f>'FO site radn'!L33-'Theo site radn'!L33</f>
        <v>3.3352377066219154</v>
      </c>
      <c r="M33" s="11">
        <f>'FO site radn'!M33-'Theo site radn'!M33</f>
        <v>2.537797062381646</v>
      </c>
      <c r="N33" s="9"/>
    </row>
    <row r="34" spans="1:14" ht="11.25">
      <c r="A34" s="4" t="s">
        <v>34</v>
      </c>
      <c r="B34" s="11">
        <f>'FO site radn'!B34-'Theo site radn'!B34</f>
        <v>2.963351055086453</v>
      </c>
      <c r="C34" s="11">
        <f>'FO site radn'!C34-'Theo site radn'!C34</f>
        <v>5.351992086367728</v>
      </c>
      <c r="D34" s="11">
        <f>'FO site radn'!D34-'Theo site radn'!D34</f>
        <v>9.420075880273304</v>
      </c>
      <c r="E34" s="11">
        <f>'FO site radn'!E34-'Theo site radn'!E34</f>
        <v>14.286093941228433</v>
      </c>
      <c r="F34" s="11">
        <f>'FO site radn'!F34-'Theo site radn'!F34</f>
        <v>17.38451113312278</v>
      </c>
      <c r="G34" s="11">
        <f>'FO site radn'!G34-'Theo site radn'!G34</f>
        <v>20.366758477271464</v>
      </c>
      <c r="H34" s="11">
        <f>'FO site radn'!H34-'Theo site radn'!H34</f>
        <v>21.67984365266375</v>
      </c>
      <c r="I34" s="11">
        <f>'FO site radn'!I34-'Theo site radn'!I34</f>
        <v>19.843198443360052</v>
      </c>
      <c r="J34" s="11">
        <f>'FO site radn'!J34-'Theo site radn'!J34</f>
        <v>14.574096576046523</v>
      </c>
      <c r="K34" s="11">
        <f>'FO site radn'!K34-'Theo site radn'!K34</f>
        <v>7.710540959601891</v>
      </c>
      <c r="L34" s="11">
        <f>'FO site radn'!L34-'Theo site radn'!L34</f>
        <v>3.6126151005157574</v>
      </c>
      <c r="M34" s="11">
        <f>'FO site radn'!M34-'Theo site radn'!M34</f>
        <v>2.584209904821488</v>
      </c>
      <c r="N34" s="9"/>
    </row>
    <row r="35" spans="1:14" ht="11.25">
      <c r="A35" s="4" t="s">
        <v>35</v>
      </c>
      <c r="B35" s="11">
        <f>'FO site radn'!B35-'Theo site radn'!B35</f>
        <v>2.656093466600171</v>
      </c>
      <c r="C35" s="11">
        <f>'FO site radn'!C35-'Theo site radn'!C35</f>
        <v>5.000615567566826</v>
      </c>
      <c r="D35" s="11">
        <f>'FO site radn'!D35-'Theo site radn'!D35</f>
        <v>8.427345127480422</v>
      </c>
      <c r="E35" s="11">
        <f>'FO site radn'!E35-'Theo site radn'!E35</f>
        <v>12.076823131431357</v>
      </c>
      <c r="F35" s="11">
        <f>'FO site radn'!F35-'Theo site radn'!F35</f>
        <v>15.356807650174161</v>
      </c>
      <c r="G35" s="11">
        <f>'FO site radn'!G35-'Theo site radn'!G35</f>
        <v>18.746914716367876</v>
      </c>
      <c r="H35" s="11">
        <f>'FO site radn'!H35-'Theo site radn'!H35</f>
        <v>19.98309413797825</v>
      </c>
      <c r="I35" s="11">
        <f>'FO site radn'!I35-'Theo site radn'!I35</f>
        <v>17.66121027626274</v>
      </c>
      <c r="J35" s="11">
        <f>'FO site radn'!J35-'Theo site radn'!J35</f>
        <v>12.313918572234273</v>
      </c>
      <c r="K35" s="11">
        <f>'FO site radn'!K35-'Theo site radn'!K35</f>
        <v>7.242851627694382</v>
      </c>
      <c r="L35" s="11">
        <f>'FO site radn'!L35-'Theo site radn'!L35</f>
        <v>3.2596754833709927</v>
      </c>
      <c r="M35" s="11">
        <f>'FO site radn'!M35-'Theo site radn'!M35</f>
        <v>2.3258033505680227</v>
      </c>
      <c r="N35" s="9"/>
    </row>
    <row r="36" spans="1:14" ht="11.25">
      <c r="A36" s="4" t="s">
        <v>36</v>
      </c>
      <c r="B36" s="11">
        <f>'FO site radn'!B36-'Theo site radn'!B36</f>
        <v>2.547360686965442</v>
      </c>
      <c r="C36" s="11">
        <f>'FO site radn'!C36-'Theo site radn'!C36</f>
        <v>5.087460567655005</v>
      </c>
      <c r="D36" s="11">
        <f>'FO site radn'!D36-'Theo site radn'!D36</f>
        <v>8.696242722649654</v>
      </c>
      <c r="E36" s="11">
        <f>'FO site radn'!E36-'Theo site radn'!E36</f>
        <v>12.799139319066352</v>
      </c>
      <c r="F36" s="11">
        <f>'FO site radn'!F36-'Theo site radn'!F36</f>
        <v>14.83632135362707</v>
      </c>
      <c r="G36" s="11">
        <f>'FO site radn'!G36-'Theo site radn'!G36</f>
        <v>18.18333692696089</v>
      </c>
      <c r="H36" s="11">
        <f>'FO site radn'!H36-'Theo site radn'!H36</f>
        <v>19.38044189565722</v>
      </c>
      <c r="I36" s="11">
        <f>'FO site radn'!I36-'Theo site radn'!I36</f>
        <v>16.98945719671625</v>
      </c>
      <c r="J36" s="11">
        <f>'FO site radn'!J36-'Theo site radn'!J36</f>
        <v>13.191599051559837</v>
      </c>
      <c r="K36" s="11">
        <f>'FO site radn'!K36-'Theo site radn'!K36</f>
        <v>7.325970444476935</v>
      </c>
      <c r="L36" s="11">
        <f>'FO site radn'!L36-'Theo site radn'!L36</f>
        <v>3.403069628836178</v>
      </c>
      <c r="M36" s="11">
        <f>'FO site radn'!M36-'Theo site radn'!M36</f>
        <v>2.225762474413469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C4" sqref="C4"/>
    </sheetView>
  </sheetViews>
  <sheetFormatPr defaultColWidth="9.140625" defaultRowHeight="12.75"/>
  <cols>
    <col min="1" max="1" width="11.140625" style="24" customWidth="1"/>
    <col min="2" max="14" width="8.28125" style="19" customWidth="1"/>
    <col min="15" max="16384" width="9.140625" style="19" customWidth="1"/>
  </cols>
  <sheetData>
    <row r="1" s="31" customFormat="1" ht="16.5">
      <c r="A1" s="30" t="s">
        <v>48</v>
      </c>
    </row>
    <row r="2" spans="1:2" s="24" customFormat="1" ht="11.25">
      <c r="A2" s="29" t="s">
        <v>49</v>
      </c>
      <c r="B2" s="24" t="s">
        <v>40</v>
      </c>
    </row>
    <row r="3" spans="1:13" s="24" customFormat="1" ht="11.25">
      <c r="A3" s="20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</row>
    <row r="4" spans="1:13" ht="15.75">
      <c r="A4" s="32" t="s">
        <v>4</v>
      </c>
      <c r="B4" s="33">
        <v>0.56831</v>
      </c>
      <c r="C4" s="28">
        <v>0.56831</v>
      </c>
      <c r="D4" s="28">
        <v>0.56831</v>
      </c>
      <c r="E4" s="28">
        <v>0.56831</v>
      </c>
      <c r="F4" s="28">
        <v>0.56831</v>
      </c>
      <c r="G4" s="28">
        <v>0.56831</v>
      </c>
      <c r="H4" s="28">
        <v>0.56831</v>
      </c>
      <c r="I4" s="28">
        <v>0.56831</v>
      </c>
      <c r="J4" s="28">
        <v>0.56831</v>
      </c>
      <c r="K4" s="28">
        <v>0.56831</v>
      </c>
      <c r="L4" s="28">
        <v>0.56831</v>
      </c>
      <c r="M4" s="28">
        <v>0.56831</v>
      </c>
    </row>
    <row r="5" spans="1:13" ht="15.75">
      <c r="A5" s="32" t="s">
        <v>5</v>
      </c>
      <c r="B5" s="33">
        <v>0.19376</v>
      </c>
      <c r="C5" s="28">
        <v>0.19376</v>
      </c>
      <c r="D5" s="28">
        <v>0.19376</v>
      </c>
      <c r="E5" s="28">
        <v>0.19376</v>
      </c>
      <c r="F5" s="28">
        <v>0.19376</v>
      </c>
      <c r="G5" s="28">
        <v>0.19376</v>
      </c>
      <c r="H5" s="28">
        <v>0.19376</v>
      </c>
      <c r="I5" s="28">
        <v>0.19376</v>
      </c>
      <c r="J5" s="28">
        <v>0.19376</v>
      </c>
      <c r="K5" s="28">
        <v>0.19376</v>
      </c>
      <c r="L5" s="28">
        <v>0.19376</v>
      </c>
      <c r="M5" s="28">
        <v>0.19376</v>
      </c>
    </row>
    <row r="6" spans="1:13" ht="15.75">
      <c r="A6" s="32" t="s">
        <v>6</v>
      </c>
      <c r="B6" s="33">
        <v>0.67187</v>
      </c>
      <c r="C6" s="28">
        <v>0.67187</v>
      </c>
      <c r="D6" s="28">
        <v>0.67187</v>
      </c>
      <c r="E6" s="28">
        <v>0.67187</v>
      </c>
      <c r="F6" s="28">
        <v>0.67187</v>
      </c>
      <c r="G6" s="28">
        <v>0.67187</v>
      </c>
      <c r="H6" s="28">
        <v>0.67187</v>
      </c>
      <c r="I6" s="28">
        <v>0.67187</v>
      </c>
      <c r="J6" s="28">
        <v>0.67187</v>
      </c>
      <c r="K6" s="28">
        <v>0.67187</v>
      </c>
      <c r="L6" s="28">
        <v>0.67187</v>
      </c>
      <c r="M6" s="28">
        <v>0.67187</v>
      </c>
    </row>
    <row r="7" spans="1:13" ht="15.75">
      <c r="A7" s="32" t="s">
        <v>7</v>
      </c>
      <c r="B7" s="33">
        <v>0.77696</v>
      </c>
      <c r="C7" s="28">
        <v>0.77696</v>
      </c>
      <c r="D7" s="28">
        <v>0.77696</v>
      </c>
      <c r="E7" s="28">
        <v>0.77696</v>
      </c>
      <c r="F7" s="28">
        <v>0.77696</v>
      </c>
      <c r="G7" s="28">
        <v>0.77696</v>
      </c>
      <c r="H7" s="28">
        <v>0.77696</v>
      </c>
      <c r="I7" s="28">
        <v>0.77696</v>
      </c>
      <c r="J7" s="28">
        <v>0.77696</v>
      </c>
      <c r="K7" s="28">
        <v>0.77696</v>
      </c>
      <c r="L7" s="28">
        <v>0.77696</v>
      </c>
      <c r="M7" s="28">
        <v>0.77696</v>
      </c>
    </row>
    <row r="8" spans="1:13" ht="15.75">
      <c r="A8" s="32" t="s">
        <v>8</v>
      </c>
      <c r="B8" s="33">
        <v>0.71789</v>
      </c>
      <c r="C8" s="28">
        <v>0.71789</v>
      </c>
      <c r="D8" s="28">
        <v>0.71789</v>
      </c>
      <c r="E8" s="28">
        <v>0.71789</v>
      </c>
      <c r="F8" s="28">
        <v>0.71789</v>
      </c>
      <c r="G8" s="28">
        <v>0.71789</v>
      </c>
      <c r="H8" s="28">
        <v>0.71789</v>
      </c>
      <c r="I8" s="28">
        <v>0.71789</v>
      </c>
      <c r="J8" s="28">
        <v>0.71789</v>
      </c>
      <c r="K8" s="28">
        <v>0.71789</v>
      </c>
      <c r="L8" s="28">
        <v>0.71789</v>
      </c>
      <c r="M8" s="28">
        <v>0.71789</v>
      </c>
    </row>
    <row r="9" spans="1:13" ht="15.75">
      <c r="A9" s="32" t="s">
        <v>9</v>
      </c>
      <c r="B9" s="33">
        <v>0.31397</v>
      </c>
      <c r="C9" s="28">
        <v>0.31397</v>
      </c>
      <c r="D9" s="28">
        <v>0.31397</v>
      </c>
      <c r="E9" s="28">
        <v>0.31397</v>
      </c>
      <c r="F9" s="28">
        <v>0.31397</v>
      </c>
      <c r="G9" s="28">
        <v>0.31397</v>
      </c>
      <c r="H9" s="28">
        <v>0.31397</v>
      </c>
      <c r="I9" s="28">
        <v>0.31397</v>
      </c>
      <c r="J9" s="28">
        <v>0.31397</v>
      </c>
      <c r="K9" s="28">
        <v>0.31397</v>
      </c>
      <c r="L9" s="28">
        <v>0.31397</v>
      </c>
      <c r="M9" s="28">
        <v>0.31397</v>
      </c>
    </row>
    <row r="10" spans="1:13" ht="15.75">
      <c r="A10" s="32" t="s">
        <v>10</v>
      </c>
      <c r="B10" s="33">
        <v>0.1585</v>
      </c>
      <c r="C10" s="28">
        <v>0.1585</v>
      </c>
      <c r="D10" s="28">
        <v>0.1585</v>
      </c>
      <c r="E10" s="28">
        <v>0.1585</v>
      </c>
      <c r="F10" s="28">
        <v>0.1585</v>
      </c>
      <c r="G10" s="28">
        <v>0.1585</v>
      </c>
      <c r="H10" s="28">
        <v>0.1585</v>
      </c>
      <c r="I10" s="28">
        <v>0.1585</v>
      </c>
      <c r="J10" s="28">
        <v>0.1585</v>
      </c>
      <c r="K10" s="28">
        <v>0.1585</v>
      </c>
      <c r="L10" s="28">
        <v>0.1585</v>
      </c>
      <c r="M10" s="28">
        <v>0.1585</v>
      </c>
    </row>
    <row r="11" spans="1:13" ht="15.75">
      <c r="A11" s="32" t="s">
        <v>11</v>
      </c>
      <c r="B11" s="33">
        <v>0.07269</v>
      </c>
      <c r="C11" s="28">
        <v>0.07269</v>
      </c>
      <c r="D11" s="28">
        <v>0.07269</v>
      </c>
      <c r="E11" s="28">
        <v>0.07269</v>
      </c>
      <c r="F11" s="28">
        <v>0.07269</v>
      </c>
      <c r="G11" s="28">
        <v>0.07269</v>
      </c>
      <c r="H11" s="28">
        <v>0.07269</v>
      </c>
      <c r="I11" s="28">
        <v>0.07269</v>
      </c>
      <c r="J11" s="28">
        <v>0.07269</v>
      </c>
      <c r="K11" s="28">
        <v>0.07269</v>
      </c>
      <c r="L11" s="28">
        <v>0.07269</v>
      </c>
      <c r="M11" s="28">
        <v>0.07269</v>
      </c>
    </row>
    <row r="12" spans="1:13" ht="15.75">
      <c r="A12" s="32" t="s">
        <v>12</v>
      </c>
      <c r="B12" s="33">
        <v>0.03651</v>
      </c>
      <c r="C12" s="28">
        <v>0.03651</v>
      </c>
      <c r="D12" s="28">
        <v>0.03651</v>
      </c>
      <c r="E12" s="28">
        <v>0.03651</v>
      </c>
      <c r="F12" s="28">
        <v>0.03651</v>
      </c>
      <c r="G12" s="28">
        <v>0.03651</v>
      </c>
      <c r="H12" s="28">
        <v>0.03651</v>
      </c>
      <c r="I12" s="28">
        <v>0.03651</v>
      </c>
      <c r="J12" s="28">
        <v>0.03651</v>
      </c>
      <c r="K12" s="28">
        <v>0.03651</v>
      </c>
      <c r="L12" s="28">
        <v>0.03651</v>
      </c>
      <c r="M12" s="28">
        <v>0.03651</v>
      </c>
    </row>
    <row r="13" spans="1:13" ht="15.75">
      <c r="A13" s="32" t="s">
        <v>13</v>
      </c>
      <c r="B13" s="33">
        <v>0.07854</v>
      </c>
      <c r="C13" s="28">
        <v>0.07854</v>
      </c>
      <c r="D13" s="28">
        <v>0.07854</v>
      </c>
      <c r="E13" s="28">
        <v>0.07854</v>
      </c>
      <c r="F13" s="28">
        <v>0.07854</v>
      </c>
      <c r="G13" s="28">
        <v>0.07854</v>
      </c>
      <c r="H13" s="28">
        <v>0.07854</v>
      </c>
      <c r="I13" s="28">
        <v>0.07854</v>
      </c>
      <c r="J13" s="28">
        <v>0.07854</v>
      </c>
      <c r="K13" s="28">
        <v>0.07854</v>
      </c>
      <c r="L13" s="28">
        <v>0.07854</v>
      </c>
      <c r="M13" s="28">
        <v>0.07854</v>
      </c>
    </row>
    <row r="14" spans="1:13" ht="15.75">
      <c r="A14" s="32" t="s">
        <v>14</v>
      </c>
      <c r="B14" s="33">
        <v>0.0635</v>
      </c>
      <c r="C14" s="28">
        <v>0.0635</v>
      </c>
      <c r="D14" s="28">
        <v>0.0635</v>
      </c>
      <c r="E14" s="28">
        <v>0.0635</v>
      </c>
      <c r="F14" s="28">
        <v>0.0635</v>
      </c>
      <c r="G14" s="28">
        <v>0.0635</v>
      </c>
      <c r="H14" s="28">
        <v>0.0635</v>
      </c>
      <c r="I14" s="28">
        <v>0.0635</v>
      </c>
      <c r="J14" s="28">
        <v>0.0635</v>
      </c>
      <c r="K14" s="28">
        <v>0.0635</v>
      </c>
      <c r="L14" s="28">
        <v>0.0635</v>
      </c>
      <c r="M14" s="28">
        <v>0.0635</v>
      </c>
    </row>
    <row r="15" spans="1:13" ht="15.75">
      <c r="A15" s="32" t="s">
        <v>15</v>
      </c>
      <c r="B15" s="33">
        <v>0.09596</v>
      </c>
      <c r="C15" s="28">
        <v>0.09596</v>
      </c>
      <c r="D15" s="28">
        <v>0.09596</v>
      </c>
      <c r="E15" s="28">
        <v>0.09596</v>
      </c>
      <c r="F15" s="28">
        <v>0.09596</v>
      </c>
      <c r="G15" s="28">
        <v>0.09596</v>
      </c>
      <c r="H15" s="28">
        <v>0.09596</v>
      </c>
      <c r="I15" s="28">
        <v>0.09596</v>
      </c>
      <c r="J15" s="28">
        <v>0.09596</v>
      </c>
      <c r="K15" s="28">
        <v>0.09596</v>
      </c>
      <c r="L15" s="28">
        <v>0.09596</v>
      </c>
      <c r="M15" s="28">
        <v>0.09596</v>
      </c>
    </row>
    <row r="16" spans="1:13" ht="15.75">
      <c r="A16" s="32" t="s">
        <v>16</v>
      </c>
      <c r="B16" s="33">
        <v>0.06646</v>
      </c>
      <c r="C16" s="28">
        <v>0.06646</v>
      </c>
      <c r="D16" s="28">
        <v>0.06646</v>
      </c>
      <c r="E16" s="28">
        <v>0.06646</v>
      </c>
      <c r="F16" s="28">
        <v>0.06646</v>
      </c>
      <c r="G16" s="28">
        <v>0.06646</v>
      </c>
      <c r="H16" s="28">
        <v>0.06646</v>
      </c>
      <c r="I16" s="28">
        <v>0.06646</v>
      </c>
      <c r="J16" s="28">
        <v>0.06646</v>
      </c>
      <c r="K16" s="28">
        <v>0.06646</v>
      </c>
      <c r="L16" s="28">
        <v>0.06646</v>
      </c>
      <c r="M16" s="28">
        <v>0.06646</v>
      </c>
    </row>
    <row r="17" spans="1:13" ht="15.75">
      <c r="A17" s="32" t="s">
        <v>17</v>
      </c>
      <c r="B17" s="33">
        <v>0.04763</v>
      </c>
      <c r="C17" s="28">
        <v>0.04763</v>
      </c>
      <c r="D17" s="28">
        <v>0.04763</v>
      </c>
      <c r="E17" s="28">
        <v>0.04763</v>
      </c>
      <c r="F17" s="28">
        <v>0.04763</v>
      </c>
      <c r="G17" s="28">
        <v>0.04763</v>
      </c>
      <c r="H17" s="28">
        <v>0.04763</v>
      </c>
      <c r="I17" s="28">
        <v>0.04763</v>
      </c>
      <c r="J17" s="28">
        <v>0.04763</v>
      </c>
      <c r="K17" s="28">
        <v>0.04763</v>
      </c>
      <c r="L17" s="28">
        <v>0.04763</v>
      </c>
      <c r="M17" s="28">
        <v>0.04763</v>
      </c>
    </row>
    <row r="18" spans="1:13" ht="15.75">
      <c r="A18" s="32" t="s">
        <v>18</v>
      </c>
      <c r="B18" s="33">
        <v>0.06629</v>
      </c>
      <c r="C18" s="28">
        <v>0.06629</v>
      </c>
      <c r="D18" s="28">
        <v>0.06629</v>
      </c>
      <c r="E18" s="28">
        <v>0.06629</v>
      </c>
      <c r="F18" s="28">
        <v>0.06629</v>
      </c>
      <c r="G18" s="28">
        <v>0.06629</v>
      </c>
      <c r="H18" s="28">
        <v>0.06629</v>
      </c>
      <c r="I18" s="28">
        <v>0.06629</v>
      </c>
      <c r="J18" s="28">
        <v>0.06629</v>
      </c>
      <c r="K18" s="28">
        <v>0.06629</v>
      </c>
      <c r="L18" s="28">
        <v>0.06629</v>
      </c>
      <c r="M18" s="28">
        <v>0.06629</v>
      </c>
    </row>
    <row r="19" spans="1:13" ht="15.75">
      <c r="A19" s="32" t="s">
        <v>19</v>
      </c>
      <c r="B19" s="33">
        <v>0.0339</v>
      </c>
      <c r="C19" s="28">
        <v>0.0339</v>
      </c>
      <c r="D19" s="28">
        <v>0.0339</v>
      </c>
      <c r="E19" s="28">
        <v>0.0339</v>
      </c>
      <c r="F19" s="28">
        <v>0.0339</v>
      </c>
      <c r="G19" s="28">
        <v>0.0339</v>
      </c>
      <c r="H19" s="28">
        <v>0.0339</v>
      </c>
      <c r="I19" s="28">
        <v>0.0339</v>
      </c>
      <c r="J19" s="28">
        <v>0.0339</v>
      </c>
      <c r="K19" s="28">
        <v>0.0339</v>
      </c>
      <c r="L19" s="28">
        <v>0.0339</v>
      </c>
      <c r="M19" s="28">
        <v>0.0339</v>
      </c>
    </row>
    <row r="20" spans="1:13" ht="15.75">
      <c r="A20" s="32" t="s">
        <v>20</v>
      </c>
      <c r="B20" s="33">
        <v>0.08079</v>
      </c>
      <c r="C20" s="28">
        <v>0.08079</v>
      </c>
      <c r="D20" s="28">
        <v>0.08079</v>
      </c>
      <c r="E20" s="28">
        <v>0.08079</v>
      </c>
      <c r="F20" s="28">
        <v>0.08079</v>
      </c>
      <c r="G20" s="28">
        <v>0.08079</v>
      </c>
      <c r="H20" s="28">
        <v>0.08079</v>
      </c>
      <c r="I20" s="28">
        <v>0.08079</v>
      </c>
      <c r="J20" s="28">
        <v>0.08079</v>
      </c>
      <c r="K20" s="28">
        <v>0.08079</v>
      </c>
      <c r="L20" s="28">
        <v>0.08079</v>
      </c>
      <c r="M20" s="28">
        <v>0.08079</v>
      </c>
    </row>
    <row r="21" spans="1:13" ht="15.75">
      <c r="A21" s="32" t="s">
        <v>21</v>
      </c>
      <c r="B21" s="33">
        <v>0.09491</v>
      </c>
      <c r="C21" s="28">
        <v>0.09491</v>
      </c>
      <c r="D21" s="28">
        <v>0.09491</v>
      </c>
      <c r="E21" s="28">
        <v>0.09491</v>
      </c>
      <c r="F21" s="28">
        <v>0.09491</v>
      </c>
      <c r="G21" s="28">
        <v>0.09491</v>
      </c>
      <c r="H21" s="28">
        <v>0.09491</v>
      </c>
      <c r="I21" s="28">
        <v>0.09491</v>
      </c>
      <c r="J21" s="28">
        <v>0.09491</v>
      </c>
      <c r="K21" s="28">
        <v>0.09491</v>
      </c>
      <c r="L21" s="28">
        <v>0.09491</v>
      </c>
      <c r="M21" s="28">
        <v>0.09491</v>
      </c>
    </row>
    <row r="22" spans="1:13" ht="15.75">
      <c r="A22" s="32" t="s">
        <v>22</v>
      </c>
      <c r="B22" s="33">
        <v>0.09032</v>
      </c>
      <c r="C22" s="28">
        <v>0.09032</v>
      </c>
      <c r="D22" s="28">
        <v>0.09032</v>
      </c>
      <c r="E22" s="28">
        <v>0.09032</v>
      </c>
      <c r="F22" s="28">
        <v>0.09032</v>
      </c>
      <c r="G22" s="28">
        <v>0.09032</v>
      </c>
      <c r="H22" s="28">
        <v>0.09032</v>
      </c>
      <c r="I22" s="28">
        <v>0.09032</v>
      </c>
      <c r="J22" s="28">
        <v>0.09032</v>
      </c>
      <c r="K22" s="28">
        <v>0.09032</v>
      </c>
      <c r="L22" s="28">
        <v>0.09032</v>
      </c>
      <c r="M22" s="28">
        <v>0.09032</v>
      </c>
    </row>
    <row r="23" spans="1:13" ht="15.75">
      <c r="A23" s="32" t="s">
        <v>23</v>
      </c>
      <c r="B23" s="33">
        <v>0.12386</v>
      </c>
      <c r="C23" s="28">
        <v>0.12386</v>
      </c>
      <c r="D23" s="28">
        <v>0.12386</v>
      </c>
      <c r="E23" s="28">
        <v>0.12386</v>
      </c>
      <c r="F23" s="28">
        <v>0.12386</v>
      </c>
      <c r="G23" s="28">
        <v>0.12386</v>
      </c>
      <c r="H23" s="28">
        <v>0.12386</v>
      </c>
      <c r="I23" s="28">
        <v>0.12386</v>
      </c>
      <c r="J23" s="28">
        <v>0.12386</v>
      </c>
      <c r="K23" s="28">
        <v>0.12386</v>
      </c>
      <c r="L23" s="28">
        <v>0.12386</v>
      </c>
      <c r="M23" s="28">
        <v>0.12386</v>
      </c>
    </row>
    <row r="24" spans="1:13" ht="15.75">
      <c r="A24" s="32" t="s">
        <v>24</v>
      </c>
      <c r="B24" s="33">
        <v>0.38328</v>
      </c>
      <c r="C24" s="28">
        <v>0.38328</v>
      </c>
      <c r="D24" s="28">
        <v>0.38328</v>
      </c>
      <c r="E24" s="28">
        <v>0.38328</v>
      </c>
      <c r="F24" s="28">
        <v>0.38328</v>
      </c>
      <c r="G24" s="28">
        <v>0.38328</v>
      </c>
      <c r="H24" s="28">
        <v>0.38328</v>
      </c>
      <c r="I24" s="28">
        <v>0.38328</v>
      </c>
      <c r="J24" s="28">
        <v>0.38328</v>
      </c>
      <c r="K24" s="28">
        <v>0.38328</v>
      </c>
      <c r="L24" s="28">
        <v>0.38328</v>
      </c>
      <c r="M24" s="28">
        <v>0.38328</v>
      </c>
    </row>
    <row r="25" spans="1:13" ht="15.75">
      <c r="A25" s="32" t="s">
        <v>25</v>
      </c>
      <c r="B25" s="33">
        <v>0.08484</v>
      </c>
      <c r="C25" s="28">
        <v>0.08484</v>
      </c>
      <c r="D25" s="28">
        <v>0.08484</v>
      </c>
      <c r="E25" s="28">
        <v>0.08484</v>
      </c>
      <c r="F25" s="28">
        <v>0.08484</v>
      </c>
      <c r="G25" s="28">
        <v>0.08484</v>
      </c>
      <c r="H25" s="28">
        <v>0.08484</v>
      </c>
      <c r="I25" s="28">
        <v>0.08484</v>
      </c>
      <c r="J25" s="28">
        <v>0.08484</v>
      </c>
      <c r="K25" s="28">
        <v>0.08484</v>
      </c>
      <c r="L25" s="28">
        <v>0.08484</v>
      </c>
      <c r="M25" s="28">
        <v>0.08484</v>
      </c>
    </row>
    <row r="26" spans="1:13" ht="15.75">
      <c r="A26" s="32" t="s">
        <v>26</v>
      </c>
      <c r="B26" s="33">
        <v>0.05719</v>
      </c>
      <c r="C26" s="28">
        <v>0.05719</v>
      </c>
      <c r="D26" s="28">
        <v>0.05719</v>
      </c>
      <c r="E26" s="28">
        <v>0.05719</v>
      </c>
      <c r="F26" s="28">
        <v>0.05719</v>
      </c>
      <c r="G26" s="28">
        <v>0.05719</v>
      </c>
      <c r="H26" s="28">
        <v>0.05719</v>
      </c>
      <c r="I26" s="28">
        <v>0.05719</v>
      </c>
      <c r="J26" s="28">
        <v>0.05719</v>
      </c>
      <c r="K26" s="28">
        <v>0.05719</v>
      </c>
      <c r="L26" s="28">
        <v>0.05719</v>
      </c>
      <c r="M26" s="28">
        <v>0.05719</v>
      </c>
    </row>
    <row r="27" spans="1:13" ht="15.75">
      <c r="A27" s="32" t="s">
        <v>27</v>
      </c>
      <c r="B27" s="33">
        <v>0.27008</v>
      </c>
      <c r="C27" s="28">
        <v>0.27008</v>
      </c>
      <c r="D27" s="28">
        <v>0.27008</v>
      </c>
      <c r="E27" s="28">
        <v>0.27008</v>
      </c>
      <c r="F27" s="28">
        <v>0.27008</v>
      </c>
      <c r="G27" s="28">
        <v>0.27008</v>
      </c>
      <c r="H27" s="28">
        <v>0.27008</v>
      </c>
      <c r="I27" s="28">
        <v>0.27008</v>
      </c>
      <c r="J27" s="28">
        <v>0.27008</v>
      </c>
      <c r="K27" s="28">
        <v>0.27008</v>
      </c>
      <c r="L27" s="28">
        <v>0.27008</v>
      </c>
      <c r="M27" s="28">
        <v>0.27008</v>
      </c>
    </row>
    <row r="28" spans="1:13" ht="15.75">
      <c r="A28" s="32" t="s">
        <v>28</v>
      </c>
      <c r="B28" s="33">
        <v>0.09959</v>
      </c>
      <c r="C28" s="28">
        <v>0.09959</v>
      </c>
      <c r="D28" s="28">
        <v>0.09959</v>
      </c>
      <c r="E28" s="28">
        <v>0.09959</v>
      </c>
      <c r="F28" s="28">
        <v>0.09959</v>
      </c>
      <c r="G28" s="28">
        <v>0.09959</v>
      </c>
      <c r="H28" s="28">
        <v>0.09959</v>
      </c>
      <c r="I28" s="28">
        <v>0.09959</v>
      </c>
      <c r="J28" s="28">
        <v>0.09959</v>
      </c>
      <c r="K28" s="28">
        <v>0.09959</v>
      </c>
      <c r="L28" s="28">
        <v>0.09959</v>
      </c>
      <c r="M28" s="28">
        <v>0.09959</v>
      </c>
    </row>
    <row r="29" spans="1:13" ht="15.75">
      <c r="A29" s="32" t="s">
        <v>29</v>
      </c>
      <c r="B29" s="33">
        <v>0.08244</v>
      </c>
      <c r="C29" s="28">
        <v>0.08244</v>
      </c>
      <c r="D29" s="28">
        <v>0.08244</v>
      </c>
      <c r="E29" s="28">
        <v>0.08244</v>
      </c>
      <c r="F29" s="28">
        <v>0.08244</v>
      </c>
      <c r="G29" s="28">
        <v>0.08244</v>
      </c>
      <c r="H29" s="28">
        <v>0.08244</v>
      </c>
      <c r="I29" s="28">
        <v>0.08244</v>
      </c>
      <c r="J29" s="28">
        <v>0.08244</v>
      </c>
      <c r="K29" s="28">
        <v>0.08244</v>
      </c>
      <c r="L29" s="28">
        <v>0.08244</v>
      </c>
      <c r="M29" s="28">
        <v>0.08244</v>
      </c>
    </row>
    <row r="30" spans="1:13" ht="15.75">
      <c r="A30" s="32" t="s">
        <v>30</v>
      </c>
      <c r="B30" s="33">
        <v>0.10072</v>
      </c>
      <c r="C30" s="28">
        <v>0.10072</v>
      </c>
      <c r="D30" s="28">
        <v>0.10072</v>
      </c>
      <c r="E30" s="28">
        <v>0.10072</v>
      </c>
      <c r="F30" s="28">
        <v>0.10072</v>
      </c>
      <c r="G30" s="28">
        <v>0.10072</v>
      </c>
      <c r="H30" s="28">
        <v>0.10072</v>
      </c>
      <c r="I30" s="28">
        <v>0.10072</v>
      </c>
      <c r="J30" s="28">
        <v>0.10072</v>
      </c>
      <c r="K30" s="28">
        <v>0.10072</v>
      </c>
      <c r="L30" s="28">
        <v>0.10072</v>
      </c>
      <c r="M30" s="28">
        <v>0.10072</v>
      </c>
    </row>
    <row r="31" spans="1:13" ht="15.75">
      <c r="A31" s="32" t="s">
        <v>31</v>
      </c>
      <c r="B31" s="33">
        <v>0.04776</v>
      </c>
      <c r="C31" s="28">
        <v>0.04776</v>
      </c>
      <c r="D31" s="28">
        <v>0.04776</v>
      </c>
      <c r="E31" s="28">
        <v>0.04776</v>
      </c>
      <c r="F31" s="28">
        <v>0.04776</v>
      </c>
      <c r="G31" s="28">
        <v>0.04776</v>
      </c>
      <c r="H31" s="28">
        <v>0.04776</v>
      </c>
      <c r="I31" s="28">
        <v>0.04776</v>
      </c>
      <c r="J31" s="28">
        <v>0.04776</v>
      </c>
      <c r="K31" s="28">
        <v>0.04776</v>
      </c>
      <c r="L31" s="28">
        <v>0.04776</v>
      </c>
      <c r="M31" s="28">
        <v>0.04776</v>
      </c>
    </row>
    <row r="32" spans="1:13" ht="15.75">
      <c r="A32" s="32" t="s">
        <v>32</v>
      </c>
      <c r="B32" s="33">
        <v>0.076</v>
      </c>
      <c r="C32" s="28">
        <v>0.076</v>
      </c>
      <c r="D32" s="28">
        <v>0.076</v>
      </c>
      <c r="E32" s="28">
        <v>0.076</v>
      </c>
      <c r="F32" s="28">
        <v>0.076</v>
      </c>
      <c r="G32" s="28">
        <v>0.076</v>
      </c>
      <c r="H32" s="28">
        <v>0.076</v>
      </c>
      <c r="I32" s="28">
        <v>0.076</v>
      </c>
      <c r="J32" s="28">
        <v>0.076</v>
      </c>
      <c r="K32" s="28">
        <v>0.076</v>
      </c>
      <c r="L32" s="28">
        <v>0.076</v>
      </c>
      <c r="M32" s="28">
        <v>0.076</v>
      </c>
    </row>
    <row r="33" spans="1:13" ht="15.75">
      <c r="A33" s="32" t="s">
        <v>33</v>
      </c>
      <c r="B33" s="33">
        <v>0.11481</v>
      </c>
      <c r="C33" s="28">
        <v>0.11481</v>
      </c>
      <c r="D33" s="28">
        <v>0.11481</v>
      </c>
      <c r="E33" s="28">
        <v>0.11481</v>
      </c>
      <c r="F33" s="28">
        <v>0.11481</v>
      </c>
      <c r="G33" s="28">
        <v>0.11481</v>
      </c>
      <c r="H33" s="28">
        <v>0.11481</v>
      </c>
      <c r="I33" s="28">
        <v>0.11481</v>
      </c>
      <c r="J33" s="28">
        <v>0.11481</v>
      </c>
      <c r="K33" s="28">
        <v>0.11481</v>
      </c>
      <c r="L33" s="28">
        <v>0.11481</v>
      </c>
      <c r="M33" s="28">
        <v>0.11481</v>
      </c>
    </row>
    <row r="34" spans="1:13" ht="15.75">
      <c r="A34" s="32" t="s">
        <v>34</v>
      </c>
      <c r="B34" s="33">
        <v>0.03053</v>
      </c>
      <c r="C34" s="28">
        <v>0.03053</v>
      </c>
      <c r="D34" s="28">
        <v>0.03053</v>
      </c>
      <c r="E34" s="28">
        <v>0.03053</v>
      </c>
      <c r="F34" s="28">
        <v>0.03053</v>
      </c>
      <c r="G34" s="28">
        <v>0.03053</v>
      </c>
      <c r="H34" s="28">
        <v>0.03053</v>
      </c>
      <c r="I34" s="28">
        <v>0.03053</v>
      </c>
      <c r="J34" s="28">
        <v>0.03053</v>
      </c>
      <c r="K34" s="28">
        <v>0.03053</v>
      </c>
      <c r="L34" s="28">
        <v>0.03053</v>
      </c>
      <c r="M34" s="28">
        <v>0.03053</v>
      </c>
    </row>
    <row r="35" spans="1:13" ht="15.75">
      <c r="A35" s="32" t="s">
        <v>35</v>
      </c>
      <c r="B35" s="33">
        <v>0.09221</v>
      </c>
      <c r="C35" s="28">
        <v>0.09221</v>
      </c>
      <c r="D35" s="28">
        <v>0.09221</v>
      </c>
      <c r="E35" s="28">
        <v>0.09221</v>
      </c>
      <c r="F35" s="28">
        <v>0.09221</v>
      </c>
      <c r="G35" s="28">
        <v>0.09221</v>
      </c>
      <c r="H35" s="28">
        <v>0.09221</v>
      </c>
      <c r="I35" s="28">
        <v>0.09221</v>
      </c>
      <c r="J35" s="28">
        <v>0.09221</v>
      </c>
      <c r="K35" s="28">
        <v>0.09221</v>
      </c>
      <c r="L35" s="28">
        <v>0.09221</v>
      </c>
      <c r="M35" s="28">
        <v>0.09221</v>
      </c>
    </row>
    <row r="36" spans="1:13" ht="15.75">
      <c r="A36" s="32" t="s">
        <v>36</v>
      </c>
      <c r="B36" s="33">
        <v>0.13444</v>
      </c>
      <c r="C36" s="28">
        <v>0.13444</v>
      </c>
      <c r="D36" s="28">
        <v>0.13444</v>
      </c>
      <c r="E36" s="28">
        <v>0.13444</v>
      </c>
      <c r="F36" s="28">
        <v>0.13444</v>
      </c>
      <c r="G36" s="28">
        <v>0.13444</v>
      </c>
      <c r="H36" s="28">
        <v>0.13444</v>
      </c>
      <c r="I36" s="28">
        <v>0.13444</v>
      </c>
      <c r="J36" s="28">
        <v>0.13444</v>
      </c>
      <c r="K36" s="28">
        <v>0.13444</v>
      </c>
      <c r="L36" s="28">
        <v>0.13444</v>
      </c>
      <c r="M36" s="28">
        <v>0.13444</v>
      </c>
    </row>
    <row r="37" spans="2:13" ht="11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2:13" ht="11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2:13" ht="11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ht="11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ht="11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ht="11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5" spans="2:13" ht="11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</sheetData>
  <printOptions/>
  <pageMargins left="1.9" right="0.75" top="1" bottom="1" header="0.5" footer="0.5"/>
  <pageSetup blackAndWhite="1"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O2" sqref="O2"/>
    </sheetView>
  </sheetViews>
  <sheetFormatPr defaultColWidth="9.140625" defaultRowHeight="12.75"/>
  <cols>
    <col min="1" max="1" width="11.140625" style="3" customWidth="1"/>
    <col min="2" max="14" width="8.28125" style="1" customWidth="1"/>
    <col min="15" max="16384" width="9.140625" style="1" customWidth="1"/>
  </cols>
  <sheetData>
    <row r="1" s="15" customFormat="1" ht="15.75">
      <c r="A1" s="14" t="s">
        <v>48</v>
      </c>
    </row>
    <row r="2" spans="1:2" s="3" customFormat="1" ht="11.25">
      <c r="A2" s="8" t="s">
        <v>49</v>
      </c>
      <c r="B2" s="3" t="s">
        <v>40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9">
        <f>1-0.56831</f>
        <v>0.43169</v>
      </c>
      <c r="C4" s="9">
        <f aca="true" t="shared" si="0" ref="C4:M4">1-0.56831</f>
        <v>0.43169</v>
      </c>
      <c r="D4" s="9">
        <f t="shared" si="0"/>
        <v>0.43169</v>
      </c>
      <c r="E4" s="9">
        <f t="shared" si="0"/>
        <v>0.43169</v>
      </c>
      <c r="F4" s="9">
        <f t="shared" si="0"/>
        <v>0.43169</v>
      </c>
      <c r="G4" s="9">
        <f t="shared" si="0"/>
        <v>0.43169</v>
      </c>
      <c r="H4" s="9">
        <f t="shared" si="0"/>
        <v>0.43169</v>
      </c>
      <c r="I4" s="9">
        <f t="shared" si="0"/>
        <v>0.43169</v>
      </c>
      <c r="J4" s="9">
        <f t="shared" si="0"/>
        <v>0.43169</v>
      </c>
      <c r="K4" s="9">
        <f t="shared" si="0"/>
        <v>0.43169</v>
      </c>
      <c r="L4" s="9">
        <f t="shared" si="0"/>
        <v>0.43169</v>
      </c>
      <c r="M4" s="9">
        <f t="shared" si="0"/>
        <v>0.43169</v>
      </c>
    </row>
    <row r="5" spans="1:13" ht="11.25">
      <c r="A5" s="4" t="s">
        <v>5</v>
      </c>
      <c r="B5" s="9">
        <f>1-0.19376</f>
        <v>0.8062400000000001</v>
      </c>
      <c r="C5" s="9">
        <f aca="true" t="shared" si="1" ref="C5:M5">1-0.19376</f>
        <v>0.8062400000000001</v>
      </c>
      <c r="D5" s="9">
        <f t="shared" si="1"/>
        <v>0.8062400000000001</v>
      </c>
      <c r="E5" s="9">
        <f t="shared" si="1"/>
        <v>0.8062400000000001</v>
      </c>
      <c r="F5" s="9">
        <f t="shared" si="1"/>
        <v>0.8062400000000001</v>
      </c>
      <c r="G5" s="9">
        <f t="shared" si="1"/>
        <v>0.8062400000000001</v>
      </c>
      <c r="H5" s="9">
        <f t="shared" si="1"/>
        <v>0.8062400000000001</v>
      </c>
      <c r="I5" s="9">
        <f t="shared" si="1"/>
        <v>0.8062400000000001</v>
      </c>
      <c r="J5" s="9">
        <f t="shared" si="1"/>
        <v>0.8062400000000001</v>
      </c>
      <c r="K5" s="9">
        <f t="shared" si="1"/>
        <v>0.8062400000000001</v>
      </c>
      <c r="L5" s="9">
        <f t="shared" si="1"/>
        <v>0.8062400000000001</v>
      </c>
      <c r="M5" s="9">
        <f t="shared" si="1"/>
        <v>0.8062400000000001</v>
      </c>
    </row>
    <row r="6" spans="1:13" ht="11.25">
      <c r="A6" s="4" t="s">
        <v>6</v>
      </c>
      <c r="B6" s="9">
        <f>1-0.67187</f>
        <v>0.32813000000000003</v>
      </c>
      <c r="C6" s="9">
        <f aca="true" t="shared" si="2" ref="C6:M6">1-0.67187</f>
        <v>0.32813000000000003</v>
      </c>
      <c r="D6" s="9">
        <f t="shared" si="2"/>
        <v>0.32813000000000003</v>
      </c>
      <c r="E6" s="9">
        <f t="shared" si="2"/>
        <v>0.32813000000000003</v>
      </c>
      <c r="F6" s="9">
        <f t="shared" si="2"/>
        <v>0.32813000000000003</v>
      </c>
      <c r="G6" s="9">
        <f t="shared" si="2"/>
        <v>0.32813000000000003</v>
      </c>
      <c r="H6" s="9">
        <f t="shared" si="2"/>
        <v>0.32813000000000003</v>
      </c>
      <c r="I6" s="9">
        <f t="shared" si="2"/>
        <v>0.32813000000000003</v>
      </c>
      <c r="J6" s="9">
        <f t="shared" si="2"/>
        <v>0.32813000000000003</v>
      </c>
      <c r="K6" s="9">
        <f t="shared" si="2"/>
        <v>0.32813000000000003</v>
      </c>
      <c r="L6" s="9">
        <f t="shared" si="2"/>
        <v>0.32813000000000003</v>
      </c>
      <c r="M6" s="9">
        <f t="shared" si="2"/>
        <v>0.32813000000000003</v>
      </c>
    </row>
    <row r="7" spans="1:13" ht="11.25">
      <c r="A7" s="4" t="s">
        <v>7</v>
      </c>
      <c r="B7" s="9">
        <f>1-0.77696</f>
        <v>0.22304000000000002</v>
      </c>
      <c r="C7" s="9">
        <f aca="true" t="shared" si="3" ref="C7:M7">1-0.77696</f>
        <v>0.22304000000000002</v>
      </c>
      <c r="D7" s="9">
        <f t="shared" si="3"/>
        <v>0.22304000000000002</v>
      </c>
      <c r="E7" s="9">
        <f t="shared" si="3"/>
        <v>0.22304000000000002</v>
      </c>
      <c r="F7" s="9">
        <f t="shared" si="3"/>
        <v>0.22304000000000002</v>
      </c>
      <c r="G7" s="9">
        <f t="shared" si="3"/>
        <v>0.22304000000000002</v>
      </c>
      <c r="H7" s="9">
        <f t="shared" si="3"/>
        <v>0.22304000000000002</v>
      </c>
      <c r="I7" s="9">
        <f t="shared" si="3"/>
        <v>0.22304000000000002</v>
      </c>
      <c r="J7" s="9">
        <f t="shared" si="3"/>
        <v>0.22304000000000002</v>
      </c>
      <c r="K7" s="9">
        <f t="shared" si="3"/>
        <v>0.22304000000000002</v>
      </c>
      <c r="L7" s="9">
        <f t="shared" si="3"/>
        <v>0.22304000000000002</v>
      </c>
      <c r="M7" s="9">
        <f t="shared" si="3"/>
        <v>0.22304000000000002</v>
      </c>
    </row>
    <row r="8" spans="1:13" ht="11.25">
      <c r="A8" s="4" t="s">
        <v>8</v>
      </c>
      <c r="B8" s="9">
        <f>1-0.71789</f>
        <v>0.28210999999999997</v>
      </c>
      <c r="C8" s="9">
        <f aca="true" t="shared" si="4" ref="C8:M8">1-0.71789</f>
        <v>0.28210999999999997</v>
      </c>
      <c r="D8" s="9">
        <f t="shared" si="4"/>
        <v>0.28210999999999997</v>
      </c>
      <c r="E8" s="9">
        <f t="shared" si="4"/>
        <v>0.28210999999999997</v>
      </c>
      <c r="F8" s="9">
        <f t="shared" si="4"/>
        <v>0.28210999999999997</v>
      </c>
      <c r="G8" s="9">
        <f t="shared" si="4"/>
        <v>0.28210999999999997</v>
      </c>
      <c r="H8" s="9">
        <f t="shared" si="4"/>
        <v>0.28210999999999997</v>
      </c>
      <c r="I8" s="9">
        <f t="shared" si="4"/>
        <v>0.28210999999999997</v>
      </c>
      <c r="J8" s="9">
        <f t="shared" si="4"/>
        <v>0.28210999999999997</v>
      </c>
      <c r="K8" s="9">
        <f t="shared" si="4"/>
        <v>0.28210999999999997</v>
      </c>
      <c r="L8" s="9">
        <f t="shared" si="4"/>
        <v>0.28210999999999997</v>
      </c>
      <c r="M8" s="9">
        <f t="shared" si="4"/>
        <v>0.28210999999999997</v>
      </c>
    </row>
    <row r="9" spans="1:13" ht="11.25">
      <c r="A9" s="4" t="s">
        <v>9</v>
      </c>
      <c r="B9" s="9">
        <f>1-0.31397</f>
        <v>0.6860299999999999</v>
      </c>
      <c r="C9" s="9">
        <f aca="true" t="shared" si="5" ref="C9:M9">1-0.31397</f>
        <v>0.6860299999999999</v>
      </c>
      <c r="D9" s="9">
        <f t="shared" si="5"/>
        <v>0.6860299999999999</v>
      </c>
      <c r="E9" s="9">
        <f t="shared" si="5"/>
        <v>0.6860299999999999</v>
      </c>
      <c r="F9" s="9">
        <f t="shared" si="5"/>
        <v>0.6860299999999999</v>
      </c>
      <c r="G9" s="9">
        <f t="shared" si="5"/>
        <v>0.6860299999999999</v>
      </c>
      <c r="H9" s="9">
        <f t="shared" si="5"/>
        <v>0.6860299999999999</v>
      </c>
      <c r="I9" s="9">
        <f t="shared" si="5"/>
        <v>0.6860299999999999</v>
      </c>
      <c r="J9" s="9">
        <f t="shared" si="5"/>
        <v>0.6860299999999999</v>
      </c>
      <c r="K9" s="9">
        <f t="shared" si="5"/>
        <v>0.6860299999999999</v>
      </c>
      <c r="L9" s="9">
        <f t="shared" si="5"/>
        <v>0.6860299999999999</v>
      </c>
      <c r="M9" s="9">
        <f t="shared" si="5"/>
        <v>0.6860299999999999</v>
      </c>
    </row>
    <row r="10" spans="1:13" ht="11.25">
      <c r="A10" s="4" t="s">
        <v>10</v>
      </c>
      <c r="B10" s="9">
        <f>1-0.1585</f>
        <v>0.8415</v>
      </c>
      <c r="C10" s="9">
        <f aca="true" t="shared" si="6" ref="C10:M10">1-0.1585</f>
        <v>0.8415</v>
      </c>
      <c r="D10" s="9">
        <f t="shared" si="6"/>
        <v>0.8415</v>
      </c>
      <c r="E10" s="9">
        <f t="shared" si="6"/>
        <v>0.8415</v>
      </c>
      <c r="F10" s="9">
        <f t="shared" si="6"/>
        <v>0.8415</v>
      </c>
      <c r="G10" s="9">
        <f t="shared" si="6"/>
        <v>0.8415</v>
      </c>
      <c r="H10" s="9">
        <f t="shared" si="6"/>
        <v>0.8415</v>
      </c>
      <c r="I10" s="9">
        <f t="shared" si="6"/>
        <v>0.8415</v>
      </c>
      <c r="J10" s="9">
        <f t="shared" si="6"/>
        <v>0.8415</v>
      </c>
      <c r="K10" s="9">
        <f t="shared" si="6"/>
        <v>0.8415</v>
      </c>
      <c r="L10" s="9">
        <f t="shared" si="6"/>
        <v>0.8415</v>
      </c>
      <c r="M10" s="9">
        <f t="shared" si="6"/>
        <v>0.8415</v>
      </c>
    </row>
    <row r="11" spans="1:13" ht="11.25">
      <c r="A11" s="4" t="s">
        <v>11</v>
      </c>
      <c r="B11" s="9">
        <f>1-0.07269</f>
        <v>0.92731</v>
      </c>
      <c r="C11" s="9">
        <f aca="true" t="shared" si="7" ref="C11:M11">1-0.07269</f>
        <v>0.92731</v>
      </c>
      <c r="D11" s="9">
        <f t="shared" si="7"/>
        <v>0.92731</v>
      </c>
      <c r="E11" s="9">
        <f t="shared" si="7"/>
        <v>0.92731</v>
      </c>
      <c r="F11" s="9">
        <f t="shared" si="7"/>
        <v>0.92731</v>
      </c>
      <c r="G11" s="9">
        <f t="shared" si="7"/>
        <v>0.92731</v>
      </c>
      <c r="H11" s="9">
        <f t="shared" si="7"/>
        <v>0.92731</v>
      </c>
      <c r="I11" s="9">
        <f t="shared" si="7"/>
        <v>0.92731</v>
      </c>
      <c r="J11" s="9">
        <f t="shared" si="7"/>
        <v>0.92731</v>
      </c>
      <c r="K11" s="9">
        <f t="shared" si="7"/>
        <v>0.92731</v>
      </c>
      <c r="L11" s="9">
        <f t="shared" si="7"/>
        <v>0.92731</v>
      </c>
      <c r="M11" s="9">
        <f t="shared" si="7"/>
        <v>0.92731</v>
      </c>
    </row>
    <row r="12" spans="1:13" ht="11.25">
      <c r="A12" s="4" t="s">
        <v>12</v>
      </c>
      <c r="B12" s="9">
        <f>1-0.03651</f>
        <v>0.96349</v>
      </c>
      <c r="C12" s="9">
        <f aca="true" t="shared" si="8" ref="C12:M12">1-0.03651</f>
        <v>0.96349</v>
      </c>
      <c r="D12" s="9">
        <f t="shared" si="8"/>
        <v>0.96349</v>
      </c>
      <c r="E12" s="9">
        <f t="shared" si="8"/>
        <v>0.96349</v>
      </c>
      <c r="F12" s="9">
        <f t="shared" si="8"/>
        <v>0.96349</v>
      </c>
      <c r="G12" s="9">
        <f t="shared" si="8"/>
        <v>0.96349</v>
      </c>
      <c r="H12" s="9">
        <f t="shared" si="8"/>
        <v>0.96349</v>
      </c>
      <c r="I12" s="9">
        <f t="shared" si="8"/>
        <v>0.96349</v>
      </c>
      <c r="J12" s="9">
        <f t="shared" si="8"/>
        <v>0.96349</v>
      </c>
      <c r="K12" s="9">
        <f t="shared" si="8"/>
        <v>0.96349</v>
      </c>
      <c r="L12" s="9">
        <f t="shared" si="8"/>
        <v>0.96349</v>
      </c>
      <c r="M12" s="9">
        <f t="shared" si="8"/>
        <v>0.96349</v>
      </c>
    </row>
    <row r="13" spans="1:13" ht="11.25">
      <c r="A13" s="4" t="s">
        <v>13</v>
      </c>
      <c r="B13" s="9">
        <f>1-0.07854</f>
        <v>0.92146</v>
      </c>
      <c r="C13" s="9">
        <f aca="true" t="shared" si="9" ref="C13:M13">1-0.07854</f>
        <v>0.92146</v>
      </c>
      <c r="D13" s="9">
        <f t="shared" si="9"/>
        <v>0.92146</v>
      </c>
      <c r="E13" s="9">
        <f t="shared" si="9"/>
        <v>0.92146</v>
      </c>
      <c r="F13" s="9">
        <f t="shared" si="9"/>
        <v>0.92146</v>
      </c>
      <c r="G13" s="9">
        <f t="shared" si="9"/>
        <v>0.92146</v>
      </c>
      <c r="H13" s="9">
        <f t="shared" si="9"/>
        <v>0.92146</v>
      </c>
      <c r="I13" s="9">
        <f t="shared" si="9"/>
        <v>0.92146</v>
      </c>
      <c r="J13" s="9">
        <f t="shared" si="9"/>
        <v>0.92146</v>
      </c>
      <c r="K13" s="9">
        <f t="shared" si="9"/>
        <v>0.92146</v>
      </c>
      <c r="L13" s="9">
        <f t="shared" si="9"/>
        <v>0.92146</v>
      </c>
      <c r="M13" s="9">
        <f t="shared" si="9"/>
        <v>0.92146</v>
      </c>
    </row>
    <row r="14" spans="1:13" ht="11.25">
      <c r="A14" s="4" t="s">
        <v>14</v>
      </c>
      <c r="B14" s="9">
        <f>1-0.0635</f>
        <v>0.9365</v>
      </c>
      <c r="C14" s="9">
        <f aca="true" t="shared" si="10" ref="C14:M14">1-0.0635</f>
        <v>0.9365</v>
      </c>
      <c r="D14" s="9">
        <f t="shared" si="10"/>
        <v>0.9365</v>
      </c>
      <c r="E14" s="9">
        <f t="shared" si="10"/>
        <v>0.9365</v>
      </c>
      <c r="F14" s="9">
        <f t="shared" si="10"/>
        <v>0.9365</v>
      </c>
      <c r="G14" s="9">
        <f t="shared" si="10"/>
        <v>0.9365</v>
      </c>
      <c r="H14" s="9">
        <f t="shared" si="10"/>
        <v>0.9365</v>
      </c>
      <c r="I14" s="9">
        <f t="shared" si="10"/>
        <v>0.9365</v>
      </c>
      <c r="J14" s="9">
        <f t="shared" si="10"/>
        <v>0.9365</v>
      </c>
      <c r="K14" s="9">
        <f t="shared" si="10"/>
        <v>0.9365</v>
      </c>
      <c r="L14" s="9">
        <f t="shared" si="10"/>
        <v>0.9365</v>
      </c>
      <c r="M14" s="9">
        <f t="shared" si="10"/>
        <v>0.9365</v>
      </c>
    </row>
    <row r="15" spans="1:13" ht="11.25">
      <c r="A15" s="4" t="s">
        <v>15</v>
      </c>
      <c r="B15" s="9">
        <f>1-0.09596</f>
        <v>0.90404</v>
      </c>
      <c r="C15" s="9">
        <f aca="true" t="shared" si="11" ref="C15:M15">1-0.09596</f>
        <v>0.90404</v>
      </c>
      <c r="D15" s="9">
        <f t="shared" si="11"/>
        <v>0.90404</v>
      </c>
      <c r="E15" s="9">
        <f t="shared" si="11"/>
        <v>0.90404</v>
      </c>
      <c r="F15" s="9">
        <f t="shared" si="11"/>
        <v>0.90404</v>
      </c>
      <c r="G15" s="9">
        <f t="shared" si="11"/>
        <v>0.90404</v>
      </c>
      <c r="H15" s="9">
        <f t="shared" si="11"/>
        <v>0.90404</v>
      </c>
      <c r="I15" s="9">
        <f t="shared" si="11"/>
        <v>0.90404</v>
      </c>
      <c r="J15" s="9">
        <f t="shared" si="11"/>
        <v>0.90404</v>
      </c>
      <c r="K15" s="9">
        <f t="shared" si="11"/>
        <v>0.90404</v>
      </c>
      <c r="L15" s="9">
        <f t="shared" si="11"/>
        <v>0.90404</v>
      </c>
      <c r="M15" s="9">
        <f t="shared" si="11"/>
        <v>0.90404</v>
      </c>
    </row>
    <row r="16" spans="1:13" ht="11.25">
      <c r="A16" s="4" t="s">
        <v>16</v>
      </c>
      <c r="B16" s="9">
        <f>1-0.06646</f>
        <v>0.93354</v>
      </c>
      <c r="C16" s="9">
        <f aca="true" t="shared" si="12" ref="C16:M16">1-0.06646</f>
        <v>0.93354</v>
      </c>
      <c r="D16" s="9">
        <f t="shared" si="12"/>
        <v>0.93354</v>
      </c>
      <c r="E16" s="9">
        <f t="shared" si="12"/>
        <v>0.93354</v>
      </c>
      <c r="F16" s="9">
        <f t="shared" si="12"/>
        <v>0.93354</v>
      </c>
      <c r="G16" s="9">
        <f t="shared" si="12"/>
        <v>0.93354</v>
      </c>
      <c r="H16" s="9">
        <f t="shared" si="12"/>
        <v>0.93354</v>
      </c>
      <c r="I16" s="9">
        <f t="shared" si="12"/>
        <v>0.93354</v>
      </c>
      <c r="J16" s="9">
        <f t="shared" si="12"/>
        <v>0.93354</v>
      </c>
      <c r="K16" s="9">
        <f t="shared" si="12"/>
        <v>0.93354</v>
      </c>
      <c r="L16" s="9">
        <f t="shared" si="12"/>
        <v>0.93354</v>
      </c>
      <c r="M16" s="9">
        <f t="shared" si="12"/>
        <v>0.93354</v>
      </c>
    </row>
    <row r="17" spans="1:13" ht="11.25">
      <c r="A17" s="4" t="s">
        <v>17</v>
      </c>
      <c r="B17" s="9">
        <f>1-0.04763</f>
        <v>0.95237</v>
      </c>
      <c r="C17" s="9">
        <f aca="true" t="shared" si="13" ref="C17:M17">1-0.04763</f>
        <v>0.95237</v>
      </c>
      <c r="D17" s="9">
        <f t="shared" si="13"/>
        <v>0.95237</v>
      </c>
      <c r="E17" s="9">
        <f t="shared" si="13"/>
        <v>0.95237</v>
      </c>
      <c r="F17" s="9">
        <f t="shared" si="13"/>
        <v>0.95237</v>
      </c>
      <c r="G17" s="9">
        <f t="shared" si="13"/>
        <v>0.95237</v>
      </c>
      <c r="H17" s="9">
        <f t="shared" si="13"/>
        <v>0.95237</v>
      </c>
      <c r="I17" s="9">
        <f t="shared" si="13"/>
        <v>0.95237</v>
      </c>
      <c r="J17" s="9">
        <f t="shared" si="13"/>
        <v>0.95237</v>
      </c>
      <c r="K17" s="9">
        <f t="shared" si="13"/>
        <v>0.95237</v>
      </c>
      <c r="L17" s="9">
        <f t="shared" si="13"/>
        <v>0.95237</v>
      </c>
      <c r="M17" s="9">
        <f t="shared" si="13"/>
        <v>0.95237</v>
      </c>
    </row>
    <row r="18" spans="1:13" ht="11.25">
      <c r="A18" s="4" t="s">
        <v>18</v>
      </c>
      <c r="B18" s="9">
        <f>1-0.06629</f>
        <v>0.93371</v>
      </c>
      <c r="C18" s="9">
        <f aca="true" t="shared" si="14" ref="C18:M18">1-0.06629</f>
        <v>0.93371</v>
      </c>
      <c r="D18" s="9">
        <f t="shared" si="14"/>
        <v>0.93371</v>
      </c>
      <c r="E18" s="9">
        <f t="shared" si="14"/>
        <v>0.93371</v>
      </c>
      <c r="F18" s="9">
        <f t="shared" si="14"/>
        <v>0.93371</v>
      </c>
      <c r="G18" s="9">
        <f t="shared" si="14"/>
        <v>0.93371</v>
      </c>
      <c r="H18" s="9">
        <f t="shared" si="14"/>
        <v>0.93371</v>
      </c>
      <c r="I18" s="9">
        <f t="shared" si="14"/>
        <v>0.93371</v>
      </c>
      <c r="J18" s="9">
        <f t="shared" si="14"/>
        <v>0.93371</v>
      </c>
      <c r="K18" s="9">
        <f t="shared" si="14"/>
        <v>0.93371</v>
      </c>
      <c r="L18" s="9">
        <f t="shared" si="14"/>
        <v>0.93371</v>
      </c>
      <c r="M18" s="9">
        <f t="shared" si="14"/>
        <v>0.93371</v>
      </c>
    </row>
    <row r="19" spans="1:13" ht="11.25">
      <c r="A19" s="4" t="s">
        <v>19</v>
      </c>
      <c r="B19" s="9">
        <f>1-0.0339</f>
        <v>0.9661</v>
      </c>
      <c r="C19" s="9">
        <f aca="true" t="shared" si="15" ref="C19:M19">1-0.0339</f>
        <v>0.9661</v>
      </c>
      <c r="D19" s="9">
        <f t="shared" si="15"/>
        <v>0.9661</v>
      </c>
      <c r="E19" s="9">
        <f t="shared" si="15"/>
        <v>0.9661</v>
      </c>
      <c r="F19" s="9">
        <f t="shared" si="15"/>
        <v>0.9661</v>
      </c>
      <c r="G19" s="9">
        <f t="shared" si="15"/>
        <v>0.9661</v>
      </c>
      <c r="H19" s="9">
        <f t="shared" si="15"/>
        <v>0.9661</v>
      </c>
      <c r="I19" s="9">
        <f t="shared" si="15"/>
        <v>0.9661</v>
      </c>
      <c r="J19" s="9">
        <f t="shared" si="15"/>
        <v>0.9661</v>
      </c>
      <c r="K19" s="9">
        <f t="shared" si="15"/>
        <v>0.9661</v>
      </c>
      <c r="L19" s="9">
        <f t="shared" si="15"/>
        <v>0.9661</v>
      </c>
      <c r="M19" s="9">
        <f t="shared" si="15"/>
        <v>0.9661</v>
      </c>
    </row>
    <row r="20" spans="1:13" ht="11.25">
      <c r="A20" s="4" t="s">
        <v>20</v>
      </c>
      <c r="B20" s="9">
        <f>1-0.08079</f>
        <v>0.91921</v>
      </c>
      <c r="C20" s="9">
        <f aca="true" t="shared" si="16" ref="C20:M20">1-0.08079</f>
        <v>0.91921</v>
      </c>
      <c r="D20" s="9">
        <f t="shared" si="16"/>
        <v>0.91921</v>
      </c>
      <c r="E20" s="9">
        <f t="shared" si="16"/>
        <v>0.91921</v>
      </c>
      <c r="F20" s="9">
        <f t="shared" si="16"/>
        <v>0.91921</v>
      </c>
      <c r="G20" s="9">
        <f t="shared" si="16"/>
        <v>0.91921</v>
      </c>
      <c r="H20" s="9">
        <f t="shared" si="16"/>
        <v>0.91921</v>
      </c>
      <c r="I20" s="9">
        <f t="shared" si="16"/>
        <v>0.91921</v>
      </c>
      <c r="J20" s="9">
        <f t="shared" si="16"/>
        <v>0.91921</v>
      </c>
      <c r="K20" s="9">
        <f t="shared" si="16"/>
        <v>0.91921</v>
      </c>
      <c r="L20" s="9">
        <f t="shared" si="16"/>
        <v>0.91921</v>
      </c>
      <c r="M20" s="9">
        <f t="shared" si="16"/>
        <v>0.91921</v>
      </c>
    </row>
    <row r="21" spans="1:13" ht="11.25">
      <c r="A21" s="4" t="s">
        <v>21</v>
      </c>
      <c r="B21" s="9">
        <f>1-0.09491</f>
        <v>0.90509</v>
      </c>
      <c r="C21" s="9">
        <f aca="true" t="shared" si="17" ref="C21:M21">1-0.09491</f>
        <v>0.90509</v>
      </c>
      <c r="D21" s="9">
        <f t="shared" si="17"/>
        <v>0.90509</v>
      </c>
      <c r="E21" s="9">
        <f t="shared" si="17"/>
        <v>0.90509</v>
      </c>
      <c r="F21" s="9">
        <f t="shared" si="17"/>
        <v>0.90509</v>
      </c>
      <c r="G21" s="9">
        <f t="shared" si="17"/>
        <v>0.90509</v>
      </c>
      <c r="H21" s="9">
        <f t="shared" si="17"/>
        <v>0.90509</v>
      </c>
      <c r="I21" s="9">
        <f t="shared" si="17"/>
        <v>0.90509</v>
      </c>
      <c r="J21" s="9">
        <f t="shared" si="17"/>
        <v>0.90509</v>
      </c>
      <c r="K21" s="9">
        <f t="shared" si="17"/>
        <v>0.90509</v>
      </c>
      <c r="L21" s="9">
        <f t="shared" si="17"/>
        <v>0.90509</v>
      </c>
      <c r="M21" s="9">
        <f t="shared" si="17"/>
        <v>0.90509</v>
      </c>
    </row>
    <row r="22" spans="1:13" ht="11.25">
      <c r="A22" s="4" t="s">
        <v>22</v>
      </c>
      <c r="B22" s="9">
        <f>1-0.09032</f>
        <v>0.90968</v>
      </c>
      <c r="C22" s="9">
        <f aca="true" t="shared" si="18" ref="C22:M22">1-0.09032</f>
        <v>0.90968</v>
      </c>
      <c r="D22" s="9">
        <f t="shared" si="18"/>
        <v>0.90968</v>
      </c>
      <c r="E22" s="9">
        <f t="shared" si="18"/>
        <v>0.90968</v>
      </c>
      <c r="F22" s="9">
        <f t="shared" si="18"/>
        <v>0.90968</v>
      </c>
      <c r="G22" s="9">
        <f t="shared" si="18"/>
        <v>0.90968</v>
      </c>
      <c r="H22" s="9">
        <f t="shared" si="18"/>
        <v>0.90968</v>
      </c>
      <c r="I22" s="9">
        <f t="shared" si="18"/>
        <v>0.90968</v>
      </c>
      <c r="J22" s="9">
        <f t="shared" si="18"/>
        <v>0.90968</v>
      </c>
      <c r="K22" s="9">
        <f t="shared" si="18"/>
        <v>0.90968</v>
      </c>
      <c r="L22" s="9">
        <f t="shared" si="18"/>
        <v>0.90968</v>
      </c>
      <c r="M22" s="9">
        <f t="shared" si="18"/>
        <v>0.90968</v>
      </c>
    </row>
    <row r="23" spans="1:13" ht="11.25">
      <c r="A23" s="4" t="s">
        <v>23</v>
      </c>
      <c r="B23" s="9">
        <f>1-0.12386</f>
        <v>0.87614</v>
      </c>
      <c r="C23" s="9">
        <f aca="true" t="shared" si="19" ref="C23:M23">1-0.12386</f>
        <v>0.87614</v>
      </c>
      <c r="D23" s="9">
        <f t="shared" si="19"/>
        <v>0.87614</v>
      </c>
      <c r="E23" s="9">
        <f t="shared" si="19"/>
        <v>0.87614</v>
      </c>
      <c r="F23" s="9">
        <f t="shared" si="19"/>
        <v>0.87614</v>
      </c>
      <c r="G23" s="9">
        <f t="shared" si="19"/>
        <v>0.87614</v>
      </c>
      <c r="H23" s="9">
        <f t="shared" si="19"/>
        <v>0.87614</v>
      </c>
      <c r="I23" s="9">
        <f t="shared" si="19"/>
        <v>0.87614</v>
      </c>
      <c r="J23" s="9">
        <f t="shared" si="19"/>
        <v>0.87614</v>
      </c>
      <c r="K23" s="9">
        <f t="shared" si="19"/>
        <v>0.87614</v>
      </c>
      <c r="L23" s="9">
        <f t="shared" si="19"/>
        <v>0.87614</v>
      </c>
      <c r="M23" s="9">
        <f t="shared" si="19"/>
        <v>0.87614</v>
      </c>
    </row>
    <row r="24" spans="1:13" ht="11.25">
      <c r="A24" s="4" t="s">
        <v>24</v>
      </c>
      <c r="B24" s="9">
        <f>1-0.38328</f>
        <v>0.6167199999999999</v>
      </c>
      <c r="C24" s="9">
        <f aca="true" t="shared" si="20" ref="C24:M24">1-0.38328</f>
        <v>0.6167199999999999</v>
      </c>
      <c r="D24" s="9">
        <f t="shared" si="20"/>
        <v>0.6167199999999999</v>
      </c>
      <c r="E24" s="9">
        <f t="shared" si="20"/>
        <v>0.6167199999999999</v>
      </c>
      <c r="F24" s="9">
        <f t="shared" si="20"/>
        <v>0.6167199999999999</v>
      </c>
      <c r="G24" s="9">
        <f t="shared" si="20"/>
        <v>0.6167199999999999</v>
      </c>
      <c r="H24" s="9">
        <f t="shared" si="20"/>
        <v>0.6167199999999999</v>
      </c>
      <c r="I24" s="9">
        <f t="shared" si="20"/>
        <v>0.6167199999999999</v>
      </c>
      <c r="J24" s="9">
        <f t="shared" si="20"/>
        <v>0.6167199999999999</v>
      </c>
      <c r="K24" s="9">
        <f t="shared" si="20"/>
        <v>0.6167199999999999</v>
      </c>
      <c r="L24" s="9">
        <f t="shared" si="20"/>
        <v>0.6167199999999999</v>
      </c>
      <c r="M24" s="9">
        <f t="shared" si="20"/>
        <v>0.6167199999999999</v>
      </c>
    </row>
    <row r="25" spans="1:13" ht="11.25">
      <c r="A25" s="4" t="s">
        <v>25</v>
      </c>
      <c r="B25" s="9">
        <f>1-0.08484</f>
        <v>0.91516</v>
      </c>
      <c r="C25" s="9">
        <f aca="true" t="shared" si="21" ref="C25:M25">1-0.08484</f>
        <v>0.91516</v>
      </c>
      <c r="D25" s="9">
        <f t="shared" si="21"/>
        <v>0.91516</v>
      </c>
      <c r="E25" s="9">
        <f t="shared" si="21"/>
        <v>0.91516</v>
      </c>
      <c r="F25" s="9">
        <f t="shared" si="21"/>
        <v>0.91516</v>
      </c>
      <c r="G25" s="9">
        <f t="shared" si="21"/>
        <v>0.91516</v>
      </c>
      <c r="H25" s="9">
        <f t="shared" si="21"/>
        <v>0.91516</v>
      </c>
      <c r="I25" s="9">
        <f t="shared" si="21"/>
        <v>0.91516</v>
      </c>
      <c r="J25" s="9">
        <f t="shared" si="21"/>
        <v>0.91516</v>
      </c>
      <c r="K25" s="9">
        <f t="shared" si="21"/>
        <v>0.91516</v>
      </c>
      <c r="L25" s="9">
        <f t="shared" si="21"/>
        <v>0.91516</v>
      </c>
      <c r="M25" s="9">
        <f t="shared" si="21"/>
        <v>0.91516</v>
      </c>
    </row>
    <row r="26" spans="1:13" ht="11.25">
      <c r="A26" s="4" t="s">
        <v>26</v>
      </c>
      <c r="B26" s="9">
        <f>1-0.05719</f>
        <v>0.94281</v>
      </c>
      <c r="C26" s="9">
        <f aca="true" t="shared" si="22" ref="C26:M26">1-0.05719</f>
        <v>0.94281</v>
      </c>
      <c r="D26" s="9">
        <f t="shared" si="22"/>
        <v>0.94281</v>
      </c>
      <c r="E26" s="9">
        <f t="shared" si="22"/>
        <v>0.94281</v>
      </c>
      <c r="F26" s="9">
        <f t="shared" si="22"/>
        <v>0.94281</v>
      </c>
      <c r="G26" s="9">
        <f t="shared" si="22"/>
        <v>0.94281</v>
      </c>
      <c r="H26" s="9">
        <f t="shared" si="22"/>
        <v>0.94281</v>
      </c>
      <c r="I26" s="9">
        <f t="shared" si="22"/>
        <v>0.94281</v>
      </c>
      <c r="J26" s="9">
        <f t="shared" si="22"/>
        <v>0.94281</v>
      </c>
      <c r="K26" s="9">
        <f t="shared" si="22"/>
        <v>0.94281</v>
      </c>
      <c r="L26" s="9">
        <f t="shared" si="22"/>
        <v>0.94281</v>
      </c>
      <c r="M26" s="9">
        <f t="shared" si="22"/>
        <v>0.94281</v>
      </c>
    </row>
    <row r="27" spans="1:13" ht="11.25">
      <c r="A27" s="4" t="s">
        <v>27</v>
      </c>
      <c r="B27" s="9">
        <f>1-0.27008</f>
        <v>0.72992</v>
      </c>
      <c r="C27" s="9">
        <f aca="true" t="shared" si="23" ref="C27:M27">1-0.27008</f>
        <v>0.72992</v>
      </c>
      <c r="D27" s="9">
        <f t="shared" si="23"/>
        <v>0.72992</v>
      </c>
      <c r="E27" s="9">
        <f t="shared" si="23"/>
        <v>0.72992</v>
      </c>
      <c r="F27" s="9">
        <f t="shared" si="23"/>
        <v>0.72992</v>
      </c>
      <c r="G27" s="9">
        <f t="shared" si="23"/>
        <v>0.72992</v>
      </c>
      <c r="H27" s="9">
        <f t="shared" si="23"/>
        <v>0.72992</v>
      </c>
      <c r="I27" s="9">
        <f t="shared" si="23"/>
        <v>0.72992</v>
      </c>
      <c r="J27" s="9">
        <f t="shared" si="23"/>
        <v>0.72992</v>
      </c>
      <c r="K27" s="9">
        <f t="shared" si="23"/>
        <v>0.72992</v>
      </c>
      <c r="L27" s="9">
        <f t="shared" si="23"/>
        <v>0.72992</v>
      </c>
      <c r="M27" s="9">
        <f t="shared" si="23"/>
        <v>0.72992</v>
      </c>
    </row>
    <row r="28" spans="1:13" ht="11.25">
      <c r="A28" s="4" t="s">
        <v>28</v>
      </c>
      <c r="B28" s="9">
        <f>1-0.09959</f>
        <v>0.90041</v>
      </c>
      <c r="C28" s="9">
        <f aca="true" t="shared" si="24" ref="C28:M28">1-0.09959</f>
        <v>0.90041</v>
      </c>
      <c r="D28" s="9">
        <f t="shared" si="24"/>
        <v>0.90041</v>
      </c>
      <c r="E28" s="9">
        <f t="shared" si="24"/>
        <v>0.90041</v>
      </c>
      <c r="F28" s="9">
        <f t="shared" si="24"/>
        <v>0.90041</v>
      </c>
      <c r="G28" s="9">
        <f t="shared" si="24"/>
        <v>0.90041</v>
      </c>
      <c r="H28" s="9">
        <f t="shared" si="24"/>
        <v>0.90041</v>
      </c>
      <c r="I28" s="9">
        <f t="shared" si="24"/>
        <v>0.90041</v>
      </c>
      <c r="J28" s="9">
        <f t="shared" si="24"/>
        <v>0.90041</v>
      </c>
      <c r="K28" s="9">
        <f t="shared" si="24"/>
        <v>0.90041</v>
      </c>
      <c r="L28" s="9">
        <f t="shared" si="24"/>
        <v>0.90041</v>
      </c>
      <c r="M28" s="9">
        <f t="shared" si="24"/>
        <v>0.90041</v>
      </c>
    </row>
    <row r="29" spans="1:13" ht="11.25">
      <c r="A29" s="4" t="s">
        <v>29</v>
      </c>
      <c r="B29" s="9">
        <f>1-0.08244</f>
        <v>0.91756</v>
      </c>
      <c r="C29" s="9">
        <f aca="true" t="shared" si="25" ref="C29:M29">1-0.08244</f>
        <v>0.91756</v>
      </c>
      <c r="D29" s="9">
        <f t="shared" si="25"/>
        <v>0.91756</v>
      </c>
      <c r="E29" s="9">
        <f t="shared" si="25"/>
        <v>0.91756</v>
      </c>
      <c r="F29" s="9">
        <f t="shared" si="25"/>
        <v>0.91756</v>
      </c>
      <c r="G29" s="9">
        <f t="shared" si="25"/>
        <v>0.91756</v>
      </c>
      <c r="H29" s="9">
        <f t="shared" si="25"/>
        <v>0.91756</v>
      </c>
      <c r="I29" s="9">
        <f t="shared" si="25"/>
        <v>0.91756</v>
      </c>
      <c r="J29" s="9">
        <f t="shared" si="25"/>
        <v>0.91756</v>
      </c>
      <c r="K29" s="9">
        <f t="shared" si="25"/>
        <v>0.91756</v>
      </c>
      <c r="L29" s="9">
        <f t="shared" si="25"/>
        <v>0.91756</v>
      </c>
      <c r="M29" s="9">
        <f t="shared" si="25"/>
        <v>0.91756</v>
      </c>
    </row>
    <row r="30" spans="1:13" ht="11.25">
      <c r="A30" s="4" t="s">
        <v>30</v>
      </c>
      <c r="B30" s="9">
        <f>1-0.10072</f>
        <v>0.89928</v>
      </c>
      <c r="C30" s="9">
        <f aca="true" t="shared" si="26" ref="C30:M30">1-0.10072</f>
        <v>0.89928</v>
      </c>
      <c r="D30" s="9">
        <f t="shared" si="26"/>
        <v>0.89928</v>
      </c>
      <c r="E30" s="9">
        <f t="shared" si="26"/>
        <v>0.89928</v>
      </c>
      <c r="F30" s="9">
        <f t="shared" si="26"/>
        <v>0.89928</v>
      </c>
      <c r="G30" s="9">
        <f t="shared" si="26"/>
        <v>0.89928</v>
      </c>
      <c r="H30" s="9">
        <f t="shared" si="26"/>
        <v>0.89928</v>
      </c>
      <c r="I30" s="9">
        <f t="shared" si="26"/>
        <v>0.89928</v>
      </c>
      <c r="J30" s="9">
        <f t="shared" si="26"/>
        <v>0.89928</v>
      </c>
      <c r="K30" s="9">
        <f t="shared" si="26"/>
        <v>0.89928</v>
      </c>
      <c r="L30" s="9">
        <f t="shared" si="26"/>
        <v>0.89928</v>
      </c>
      <c r="M30" s="9">
        <f t="shared" si="26"/>
        <v>0.89928</v>
      </c>
    </row>
    <row r="31" spans="1:13" ht="11.25">
      <c r="A31" s="4" t="s">
        <v>31</v>
      </c>
      <c r="B31" s="9">
        <f>1-0.04776</f>
        <v>0.95224</v>
      </c>
      <c r="C31" s="9">
        <f aca="true" t="shared" si="27" ref="C31:M31">1-0.04776</f>
        <v>0.95224</v>
      </c>
      <c r="D31" s="9">
        <f t="shared" si="27"/>
        <v>0.95224</v>
      </c>
      <c r="E31" s="9">
        <f t="shared" si="27"/>
        <v>0.95224</v>
      </c>
      <c r="F31" s="9">
        <f t="shared" si="27"/>
        <v>0.95224</v>
      </c>
      <c r="G31" s="9">
        <f t="shared" si="27"/>
        <v>0.95224</v>
      </c>
      <c r="H31" s="9">
        <f t="shared" si="27"/>
        <v>0.95224</v>
      </c>
      <c r="I31" s="9">
        <f t="shared" si="27"/>
        <v>0.95224</v>
      </c>
      <c r="J31" s="9">
        <f t="shared" si="27"/>
        <v>0.95224</v>
      </c>
      <c r="K31" s="9">
        <f t="shared" si="27"/>
        <v>0.95224</v>
      </c>
      <c r="L31" s="9">
        <f t="shared" si="27"/>
        <v>0.95224</v>
      </c>
      <c r="M31" s="9">
        <f t="shared" si="27"/>
        <v>0.95224</v>
      </c>
    </row>
    <row r="32" spans="1:13" ht="11.25">
      <c r="A32" s="4" t="s">
        <v>32</v>
      </c>
      <c r="B32" s="9">
        <f>1-0.076</f>
        <v>0.924</v>
      </c>
      <c r="C32" s="9">
        <f aca="true" t="shared" si="28" ref="C32:M32">1-0.076</f>
        <v>0.924</v>
      </c>
      <c r="D32" s="9">
        <f t="shared" si="28"/>
        <v>0.924</v>
      </c>
      <c r="E32" s="9">
        <f t="shared" si="28"/>
        <v>0.924</v>
      </c>
      <c r="F32" s="9">
        <f t="shared" si="28"/>
        <v>0.924</v>
      </c>
      <c r="G32" s="9">
        <f t="shared" si="28"/>
        <v>0.924</v>
      </c>
      <c r="H32" s="9">
        <f t="shared" si="28"/>
        <v>0.924</v>
      </c>
      <c r="I32" s="9">
        <f t="shared" si="28"/>
        <v>0.924</v>
      </c>
      <c r="J32" s="9">
        <f t="shared" si="28"/>
        <v>0.924</v>
      </c>
      <c r="K32" s="9">
        <f t="shared" si="28"/>
        <v>0.924</v>
      </c>
      <c r="L32" s="9">
        <f t="shared" si="28"/>
        <v>0.924</v>
      </c>
      <c r="M32" s="9">
        <f t="shared" si="28"/>
        <v>0.924</v>
      </c>
    </row>
    <row r="33" spans="1:13" ht="11.25">
      <c r="A33" s="4" t="s">
        <v>33</v>
      </c>
      <c r="B33" s="9">
        <f>1-0.11481</f>
        <v>0.88519</v>
      </c>
      <c r="C33" s="9">
        <f aca="true" t="shared" si="29" ref="C33:M33">1-0.11481</f>
        <v>0.88519</v>
      </c>
      <c r="D33" s="9">
        <f t="shared" si="29"/>
        <v>0.88519</v>
      </c>
      <c r="E33" s="9">
        <f t="shared" si="29"/>
        <v>0.88519</v>
      </c>
      <c r="F33" s="9">
        <f t="shared" si="29"/>
        <v>0.88519</v>
      </c>
      <c r="G33" s="9">
        <f t="shared" si="29"/>
        <v>0.88519</v>
      </c>
      <c r="H33" s="9">
        <f t="shared" si="29"/>
        <v>0.88519</v>
      </c>
      <c r="I33" s="9">
        <f t="shared" si="29"/>
        <v>0.88519</v>
      </c>
      <c r="J33" s="9">
        <f t="shared" si="29"/>
        <v>0.88519</v>
      </c>
      <c r="K33" s="9">
        <f t="shared" si="29"/>
        <v>0.88519</v>
      </c>
      <c r="L33" s="9">
        <f t="shared" si="29"/>
        <v>0.88519</v>
      </c>
      <c r="M33" s="9">
        <f t="shared" si="29"/>
        <v>0.88519</v>
      </c>
    </row>
    <row r="34" spans="1:13" ht="11.25">
      <c r="A34" s="4" t="s">
        <v>34</v>
      </c>
      <c r="B34" s="9">
        <f>1-0.03053</f>
        <v>0.96947</v>
      </c>
      <c r="C34" s="9">
        <f aca="true" t="shared" si="30" ref="C34:M34">1-0.03053</f>
        <v>0.96947</v>
      </c>
      <c r="D34" s="9">
        <f t="shared" si="30"/>
        <v>0.96947</v>
      </c>
      <c r="E34" s="9">
        <f t="shared" si="30"/>
        <v>0.96947</v>
      </c>
      <c r="F34" s="9">
        <f t="shared" si="30"/>
        <v>0.96947</v>
      </c>
      <c r="G34" s="9">
        <f t="shared" si="30"/>
        <v>0.96947</v>
      </c>
      <c r="H34" s="9">
        <f t="shared" si="30"/>
        <v>0.96947</v>
      </c>
      <c r="I34" s="9">
        <f t="shared" si="30"/>
        <v>0.96947</v>
      </c>
      <c r="J34" s="9">
        <f t="shared" si="30"/>
        <v>0.96947</v>
      </c>
      <c r="K34" s="9">
        <f t="shared" si="30"/>
        <v>0.96947</v>
      </c>
      <c r="L34" s="9">
        <f t="shared" si="30"/>
        <v>0.96947</v>
      </c>
      <c r="M34" s="9">
        <f t="shared" si="30"/>
        <v>0.96947</v>
      </c>
    </row>
    <row r="35" spans="1:13" ht="11.25">
      <c r="A35" s="4" t="s">
        <v>35</v>
      </c>
      <c r="B35" s="9">
        <f>1-0.09221</f>
        <v>0.90779</v>
      </c>
      <c r="C35" s="9">
        <f aca="true" t="shared" si="31" ref="C35:M35">1-0.09221</f>
        <v>0.90779</v>
      </c>
      <c r="D35" s="9">
        <f t="shared" si="31"/>
        <v>0.90779</v>
      </c>
      <c r="E35" s="9">
        <f t="shared" si="31"/>
        <v>0.90779</v>
      </c>
      <c r="F35" s="9">
        <f t="shared" si="31"/>
        <v>0.90779</v>
      </c>
      <c r="G35" s="9">
        <f t="shared" si="31"/>
        <v>0.90779</v>
      </c>
      <c r="H35" s="9">
        <f t="shared" si="31"/>
        <v>0.90779</v>
      </c>
      <c r="I35" s="9">
        <f t="shared" si="31"/>
        <v>0.90779</v>
      </c>
      <c r="J35" s="9">
        <f t="shared" si="31"/>
        <v>0.90779</v>
      </c>
      <c r="K35" s="9">
        <f t="shared" si="31"/>
        <v>0.90779</v>
      </c>
      <c r="L35" s="9">
        <f t="shared" si="31"/>
        <v>0.90779</v>
      </c>
      <c r="M35" s="9">
        <f t="shared" si="31"/>
        <v>0.90779</v>
      </c>
    </row>
    <row r="36" spans="1:13" ht="11.25">
      <c r="A36" s="4" t="s">
        <v>36</v>
      </c>
      <c r="B36" s="9">
        <f>1-0.13444</f>
        <v>0.86556</v>
      </c>
      <c r="C36" s="9">
        <f aca="true" t="shared" si="32" ref="C36:M36">1-0.13444</f>
        <v>0.86556</v>
      </c>
      <c r="D36" s="9">
        <f t="shared" si="32"/>
        <v>0.86556</v>
      </c>
      <c r="E36" s="9">
        <f t="shared" si="32"/>
        <v>0.86556</v>
      </c>
      <c r="F36" s="9">
        <f t="shared" si="32"/>
        <v>0.86556</v>
      </c>
      <c r="G36" s="9">
        <f t="shared" si="32"/>
        <v>0.86556</v>
      </c>
      <c r="H36" s="9">
        <f t="shared" si="32"/>
        <v>0.86556</v>
      </c>
      <c r="I36" s="9">
        <f t="shared" si="32"/>
        <v>0.86556</v>
      </c>
      <c r="J36" s="9">
        <f t="shared" si="32"/>
        <v>0.86556</v>
      </c>
      <c r="K36" s="9">
        <f t="shared" si="32"/>
        <v>0.86556</v>
      </c>
      <c r="L36" s="9">
        <f t="shared" si="32"/>
        <v>0.86556</v>
      </c>
      <c r="M36" s="9">
        <f t="shared" si="32"/>
        <v>0.86556</v>
      </c>
    </row>
    <row r="37" spans="2:13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1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5" spans="2:13" ht="11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1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printOptions gridLines="1"/>
  <pageMargins left="0.75" right="0.75" top="1" bottom="1" header="0.5" footer="0.5"/>
  <pageSetup blackAndWhite="1" horizontalDpi="360" verticalDpi="3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A3" sqref="A3:N37"/>
    </sheetView>
  </sheetViews>
  <sheetFormatPr defaultColWidth="9.140625" defaultRowHeight="12.75"/>
  <cols>
    <col min="1" max="1" width="9.140625" style="20" customWidth="1"/>
    <col min="2" max="14" width="8.28125" style="19" customWidth="1"/>
    <col min="15" max="16384" width="9.140625" style="19" customWidth="1"/>
  </cols>
  <sheetData>
    <row r="1" s="17" customFormat="1" ht="13.5">
      <c r="A1" s="16" t="s">
        <v>47</v>
      </c>
    </row>
    <row r="2" spans="1:2" ht="11.25">
      <c r="A2" s="18" t="s">
        <v>1</v>
      </c>
      <c r="B2" s="24" t="s">
        <v>2</v>
      </c>
    </row>
    <row r="3" spans="1:14" s="20" customFormat="1" ht="11.25">
      <c r="A3" s="20" t="s">
        <v>1</v>
      </c>
      <c r="B3" s="21" t="s">
        <v>50</v>
      </c>
      <c r="C3" s="21" t="s">
        <v>51</v>
      </c>
      <c r="D3" s="21" t="s">
        <v>52</v>
      </c>
      <c r="E3" s="21" t="s">
        <v>53</v>
      </c>
      <c r="F3" s="21" t="s">
        <v>54</v>
      </c>
      <c r="G3" s="21" t="s">
        <v>55</v>
      </c>
      <c r="H3" s="21" t="s">
        <v>56</v>
      </c>
      <c r="I3" s="21" t="s">
        <v>57</v>
      </c>
      <c r="J3" s="21" t="s">
        <v>58</v>
      </c>
      <c r="K3" s="21" t="s">
        <v>59</v>
      </c>
      <c r="L3" s="21" t="s">
        <v>60</v>
      </c>
      <c r="M3" s="21" t="s">
        <v>61</v>
      </c>
      <c r="N3" s="20" t="s">
        <v>3</v>
      </c>
    </row>
    <row r="4" spans="1:14" ht="11.25">
      <c r="A4" s="20" t="s">
        <v>4</v>
      </c>
      <c r="B4" s="25">
        <f>'30 yr tmax'!B4+1.1681*radn!B4</f>
        <v>6.051454638433347</v>
      </c>
      <c r="C4" s="25">
        <f>'30 yr tmax'!C4+0.7283*radn!C4</f>
        <v>8.64854564613225</v>
      </c>
      <c r="D4" s="25">
        <f>'30 yr tmax'!D4+0.4495*radn!D4</f>
        <v>12.271571301883434</v>
      </c>
      <c r="E4" s="25">
        <f>'30 yr tmax'!E4+0.334*radn!E4</f>
        <v>16.1448958422272</v>
      </c>
      <c r="F4" s="25">
        <f>'30 yr tmax'!F4+0.2376*radn!F4</f>
        <v>20.014501882668476</v>
      </c>
      <c r="G4" s="25">
        <f>'30 yr tmax'!G4+0.2246*radn!G4</f>
        <v>24.063450553541106</v>
      </c>
      <c r="H4" s="25">
        <f>'30 yr tmax'!H4+0.2019*radn!H4</f>
        <v>28.597900720378426</v>
      </c>
      <c r="I4" s="25">
        <f>'30 yr tmax'!I4+0.2453*radn!I4</f>
        <v>28.830109313294066</v>
      </c>
      <c r="J4" s="25">
        <f>'30 yr tmax'!J4+0.3353*radn!J4</f>
        <v>25.579854502255913</v>
      </c>
      <c r="K4" s="25">
        <f>'30 yr tmax'!K4+0.5252*radn!K4</f>
        <v>17.637731538209508</v>
      </c>
      <c r="L4" s="25">
        <f>'30 yr tmax'!L4+0.7585*radn!L4</f>
        <v>8.709210105783189</v>
      </c>
      <c r="M4" s="25">
        <f>'30 yr tmax'!M4+1.4102*radn!M4</f>
        <v>5.288818418730138</v>
      </c>
      <c r="N4" s="26">
        <f>AVERAGE(B4:M4)</f>
        <v>16.819837038628087</v>
      </c>
    </row>
    <row r="5" spans="1:14" ht="11.25">
      <c r="A5" s="20" t="s">
        <v>5</v>
      </c>
      <c r="B5" s="25">
        <f>'30 yr tmax'!B5+1.1681*radn!B5</f>
        <v>6.612954655660367</v>
      </c>
      <c r="C5" s="25">
        <f>'30 yr tmax'!C5+0.7283*radn!C5</f>
        <v>8.778514516813644</v>
      </c>
      <c r="D5" s="25">
        <f>'30 yr tmax'!D5+0.4495*radn!D5</f>
        <v>11.767415868449136</v>
      </c>
      <c r="E5" s="25">
        <f>'30 yr tmax'!E5+0.334*radn!E5</f>
        <v>16.65402505552239</v>
      </c>
      <c r="F5" s="25">
        <f>'30 yr tmax'!F5+0.2376*radn!F5</f>
        <v>21.294125565588175</v>
      </c>
      <c r="G5" s="25">
        <f>'30 yr tmax'!G5+0.2246*radn!G5</f>
        <v>26.192370390198867</v>
      </c>
      <c r="H5" s="25">
        <f>'30 yr tmax'!H5+0.2019*radn!H5</f>
        <v>30.979505841295627</v>
      </c>
      <c r="I5" s="25">
        <f>'30 yr tmax'!I5+0.2453*radn!I5</f>
        <v>30.101006934430707</v>
      </c>
      <c r="J5" s="25">
        <f>'30 yr tmax'!J5+0.3353*radn!J5</f>
        <v>23.62979661454029</v>
      </c>
      <c r="K5" s="25">
        <f>'30 yr tmax'!K5+0.5252*radn!K5</f>
        <v>16.403364171313246</v>
      </c>
      <c r="L5" s="25">
        <f>'30 yr tmax'!L5+0.7585*radn!L5</f>
        <v>8.915291307031353</v>
      </c>
      <c r="M5" s="25">
        <f>'30 yr tmax'!M5+1.4102*radn!M5</f>
        <v>6.489469305759483</v>
      </c>
      <c r="N5" s="26">
        <f aca="true" t="shared" si="0" ref="N5:N36">AVERAGE(B5:M5)</f>
        <v>17.31815335221694</v>
      </c>
    </row>
    <row r="6" spans="1:14" ht="11.25">
      <c r="A6" s="20" t="s">
        <v>6</v>
      </c>
      <c r="B6" s="25">
        <f>'30 yr tmax'!B6+1.1681*radn!B6</f>
        <v>8.555590438307707</v>
      </c>
      <c r="C6" s="25">
        <f>'30 yr tmax'!C6+0.7283*radn!C6</f>
        <v>9.891566491280564</v>
      </c>
      <c r="D6" s="25">
        <f>'30 yr tmax'!D6+0.4495*radn!D6</f>
        <v>11.861569449923866</v>
      </c>
      <c r="E6" s="25">
        <f>'30 yr tmax'!E6+0.334*radn!E6</f>
        <v>14.900083791813149</v>
      </c>
      <c r="F6" s="25">
        <f>'30 yr tmax'!F6+0.2376*radn!F6</f>
        <v>18.105988641691123</v>
      </c>
      <c r="G6" s="25">
        <f>'30 yr tmax'!G6+0.2246*radn!G6</f>
        <v>22.637213004186894</v>
      </c>
      <c r="H6" s="25">
        <f>'30 yr tmax'!H6+0.2019*radn!H6</f>
        <v>26.633017670427716</v>
      </c>
      <c r="I6" s="25">
        <f>'30 yr tmax'!I6+0.2453*radn!I6</f>
        <v>27.64465372806282</v>
      </c>
      <c r="J6" s="25">
        <f>'30 yr tmax'!J6+0.3353*radn!J6</f>
        <v>23.68130950540285</v>
      </c>
      <c r="K6" s="25">
        <f>'30 yr tmax'!K6+0.5252*radn!K6</f>
        <v>18.23155047539845</v>
      </c>
      <c r="L6" s="25">
        <f>'30 yr tmax'!L6+0.7585*radn!L6</f>
        <v>9.201493559502602</v>
      </c>
      <c r="M6" s="25">
        <f>'30 yr tmax'!M6+1.4102*radn!M6</f>
        <v>7.931866515799892</v>
      </c>
      <c r="N6" s="26">
        <f t="shared" si="0"/>
        <v>16.606325272649805</v>
      </c>
    </row>
    <row r="7" spans="1:14" ht="11.25">
      <c r="A7" s="20" t="s">
        <v>7</v>
      </c>
      <c r="B7" s="25">
        <f>'30 yr tmax'!B7+1.1681*radn!B7</f>
        <v>5.700279849369661</v>
      </c>
      <c r="C7" s="25">
        <f>'30 yr tmax'!C7+0.7283*radn!C7</f>
        <v>6.597450519309818</v>
      </c>
      <c r="D7" s="25">
        <f>'30 yr tmax'!D7+0.4495*radn!D7</f>
        <v>7.954188409630296</v>
      </c>
      <c r="E7" s="25">
        <f>'30 yr tmax'!E7+0.334*radn!E7</f>
        <v>10.659758344374398</v>
      </c>
      <c r="F7" s="25">
        <f>'30 yr tmax'!F7+0.2376*radn!F7</f>
        <v>13.992267069599007</v>
      </c>
      <c r="G7" s="25">
        <f>'30 yr tmax'!G7+0.2246*radn!G7</f>
        <v>19.02840215700882</v>
      </c>
      <c r="H7" s="25">
        <f>'30 yr tmax'!H7+0.2019*radn!H7</f>
        <v>23.919963312321787</v>
      </c>
      <c r="I7" s="25">
        <f>'30 yr tmax'!I7+0.2453*radn!I7</f>
        <v>24.464647877320903</v>
      </c>
      <c r="J7" s="25">
        <f>'30 yr tmax'!J7+0.3353*radn!J7</f>
        <v>21.15031787216795</v>
      </c>
      <c r="K7" s="25">
        <f>'30 yr tmax'!K7+0.5252*radn!K7</f>
        <v>14.608476553932835</v>
      </c>
      <c r="L7" s="25">
        <f>'30 yr tmax'!L7+0.7585*radn!L7</f>
        <v>6.483253465034982</v>
      </c>
      <c r="M7" s="25">
        <f>'30 yr tmax'!M7+1.4102*radn!M7</f>
        <v>5.666566167565078</v>
      </c>
      <c r="N7" s="26">
        <f t="shared" si="0"/>
        <v>13.352130966469625</v>
      </c>
    </row>
    <row r="8" spans="1:14" ht="11.25">
      <c r="A8" s="20" t="s">
        <v>8</v>
      </c>
      <c r="B8" s="25">
        <f>'30 yr tmax'!B8+1.1681*radn!B8</f>
        <v>5.304830224844823</v>
      </c>
      <c r="C8" s="25">
        <f>'30 yr tmax'!C8+0.7283*radn!C8</f>
        <v>6.704595558672206</v>
      </c>
      <c r="D8" s="25">
        <f>'30 yr tmax'!D8+0.4495*radn!D8</f>
        <v>7.313605639947766</v>
      </c>
      <c r="E8" s="25">
        <f>'30 yr tmax'!E8+0.334*radn!E8</f>
        <v>10.642711131246227</v>
      </c>
      <c r="F8" s="25">
        <f>'30 yr tmax'!F8+0.2376*radn!F8</f>
        <v>12.672122922262531</v>
      </c>
      <c r="G8" s="25">
        <f>'30 yr tmax'!G8+0.2246*radn!G8</f>
        <v>18.36617170658417</v>
      </c>
      <c r="H8" s="25">
        <f>'30 yr tmax'!H8+0.2019*radn!H8</f>
        <v>22.125046379986973</v>
      </c>
      <c r="I8" s="25">
        <f>'30 yr tmax'!I8+0.2453*radn!I8</f>
        <v>22.924770381849346</v>
      </c>
      <c r="J8" s="25">
        <f>'30 yr tmax'!J8+0.3353*radn!J8</f>
        <v>19.421151646904256</v>
      </c>
      <c r="K8" s="25">
        <f>'30 yr tmax'!K8+0.5252*radn!K8</f>
        <v>13.366517710757297</v>
      </c>
      <c r="L8" s="25">
        <f>'30 yr tmax'!L8+0.7585*radn!L8</f>
        <v>6.063570863264927</v>
      </c>
      <c r="M8" s="25">
        <f>'30 yr tmax'!M8+1.4102*radn!M8</f>
        <v>5.382854446699581</v>
      </c>
      <c r="N8" s="26">
        <f t="shared" si="0"/>
        <v>12.523995717751674</v>
      </c>
    </row>
    <row r="9" spans="1:14" ht="11.25">
      <c r="A9" s="20" t="s">
        <v>9</v>
      </c>
      <c r="B9" s="25">
        <f>'30 yr tmax'!B9+1.1681*radn!B9</f>
        <v>6.360809389044787</v>
      </c>
      <c r="C9" s="25">
        <f>'30 yr tmax'!C9+0.7283*radn!C9</f>
        <v>8.227973180552954</v>
      </c>
      <c r="D9" s="25">
        <f>'30 yr tmax'!D9+0.4495*radn!D9</f>
        <v>10.45103491486771</v>
      </c>
      <c r="E9" s="25">
        <f>'30 yr tmax'!E9+0.334*radn!E9</f>
        <v>13.363960581180068</v>
      </c>
      <c r="F9" s="25">
        <f>'30 yr tmax'!F9+0.2376*radn!F9</f>
        <v>17.233393767694338</v>
      </c>
      <c r="G9" s="25">
        <f>'30 yr tmax'!G9+0.2246*radn!G9</f>
        <v>21.627826781003904</v>
      </c>
      <c r="H9" s="25">
        <f>'30 yr tmax'!H9+0.2019*radn!H9</f>
        <v>26.48445255616538</v>
      </c>
      <c r="I9" s="25">
        <f>'30 yr tmax'!I9+0.2453*radn!I9</f>
        <v>26.310711545300357</v>
      </c>
      <c r="J9" s="25">
        <f>'30 yr tmax'!J9+0.3353*radn!J9</f>
        <v>22.959014805476958</v>
      </c>
      <c r="K9" s="25">
        <f>'30 yr tmax'!K9+0.5252*radn!K9</f>
        <v>16.4239712438987</v>
      </c>
      <c r="L9" s="25">
        <f>'30 yr tmax'!L9+0.7585*radn!L9</f>
        <v>8.470798769054824</v>
      </c>
      <c r="M9" s="25">
        <f>'30 yr tmax'!M9+1.4102*radn!M9</f>
        <v>6.384569641623457</v>
      </c>
      <c r="N9" s="26">
        <f t="shared" si="0"/>
        <v>15.358209764655285</v>
      </c>
    </row>
    <row r="10" spans="1:14" ht="11.25">
      <c r="A10" s="20" t="s">
        <v>10</v>
      </c>
      <c r="B10" s="25">
        <f>'30 yr tmax'!B10+1.1681*radn!B10</f>
        <v>9.511613034527828</v>
      </c>
      <c r="C10" s="25">
        <f>'30 yr tmax'!C10+0.7283*radn!C10</f>
        <v>12.2237096301886</v>
      </c>
      <c r="D10" s="25">
        <f>'30 yr tmax'!D10+0.4495*radn!D10</f>
        <v>14.545843165181015</v>
      </c>
      <c r="E10" s="25">
        <f>'30 yr tmax'!E10+0.334*radn!E10</f>
        <v>17.948584890847872</v>
      </c>
      <c r="F10" s="25">
        <f>'30 yr tmax'!F10+0.2376*radn!F10</f>
        <v>21.315167331332756</v>
      </c>
      <c r="G10" s="25">
        <f>'30 yr tmax'!G10+0.2246*radn!G10</f>
        <v>25.361118500278067</v>
      </c>
      <c r="H10" s="25">
        <f>'30 yr tmax'!H10+0.2019*radn!H10</f>
        <v>29.4435108288514</v>
      </c>
      <c r="I10" s="25">
        <f>'30 yr tmax'!I10+0.2453*radn!I10</f>
        <v>30.422659983077644</v>
      </c>
      <c r="J10" s="25">
        <f>'30 yr tmax'!J10+0.3353*radn!J10</f>
        <v>28.193959098309758</v>
      </c>
      <c r="K10" s="25">
        <f>'30 yr tmax'!K10+0.5252*radn!K10</f>
        <v>21.000473746822536</v>
      </c>
      <c r="L10" s="25">
        <f>'30 yr tmax'!L10+0.7585*radn!L10</f>
        <v>10.84020198886924</v>
      </c>
      <c r="M10" s="25">
        <f>'30 yr tmax'!M10+1.4102*radn!M10</f>
        <v>9.042197943728716</v>
      </c>
      <c r="N10" s="26">
        <f t="shared" si="0"/>
        <v>19.154086678501287</v>
      </c>
    </row>
    <row r="11" spans="1:14" ht="11.25">
      <c r="A11" s="20" t="s">
        <v>11</v>
      </c>
      <c r="B11" s="25">
        <f>'30 yr tmax'!B11+1.1681*radn!B11</f>
        <v>7.74551363632575</v>
      </c>
      <c r="C11" s="25">
        <f>'30 yr tmax'!C11+0.7283*radn!C11</f>
        <v>10.270684600994503</v>
      </c>
      <c r="D11" s="25">
        <f>'30 yr tmax'!D11+0.4495*radn!D11</f>
        <v>13.59013379817311</v>
      </c>
      <c r="E11" s="25">
        <f>'30 yr tmax'!E11+0.334*radn!E11</f>
        <v>17.30066077798068</v>
      </c>
      <c r="F11" s="25">
        <f>'30 yr tmax'!F11+0.2376*radn!F11</f>
        <v>21.011164720587928</v>
      </c>
      <c r="G11" s="25">
        <f>'30 yr tmax'!G11+0.2246*radn!G11</f>
        <v>25.384714526961957</v>
      </c>
      <c r="H11" s="25">
        <f>'30 yr tmax'!H11+0.2019*radn!H11</f>
        <v>30.0063527304953</v>
      </c>
      <c r="I11" s="25">
        <f>'30 yr tmax'!I11+0.2453*radn!I11</f>
        <v>30.275566005943787</v>
      </c>
      <c r="J11" s="25">
        <f>'30 yr tmax'!J11+0.3353*radn!J11</f>
        <v>26.62784856714921</v>
      </c>
      <c r="K11" s="25">
        <f>'30 yr tmax'!K11+0.5252*radn!K11</f>
        <v>18.77430580073262</v>
      </c>
      <c r="L11" s="25">
        <f>'30 yr tmax'!L11+0.7585*radn!L11</f>
        <v>9.917179188390094</v>
      </c>
      <c r="M11" s="25">
        <f>'30 yr tmax'!M11+1.4102*radn!M11</f>
        <v>7.6401450138066025</v>
      </c>
      <c r="N11" s="26">
        <f t="shared" si="0"/>
        <v>18.21202244729513</v>
      </c>
    </row>
    <row r="12" spans="1:14" ht="11.25">
      <c r="A12" s="20" t="s">
        <v>12</v>
      </c>
      <c r="B12" s="25">
        <f>'30 yr tmax'!B12+1.1681*radn!B12</f>
        <v>6.960656576148221</v>
      </c>
      <c r="C12" s="25">
        <f>'30 yr tmax'!C12+0.7283*radn!C12</f>
        <v>9.209363403104895</v>
      </c>
      <c r="D12" s="25">
        <f>'30 yr tmax'!D12+0.4495*radn!D12</f>
        <v>10.257722919030117</v>
      </c>
      <c r="E12" s="25">
        <f>'30 yr tmax'!E12+0.334*radn!E12</f>
        <v>13.765013332210914</v>
      </c>
      <c r="F12" s="25">
        <f>'30 yr tmax'!F12+0.2376*radn!F12</f>
        <v>18.45894097319136</v>
      </c>
      <c r="G12" s="25">
        <f>'30 yr tmax'!G12+0.2246*radn!G12</f>
        <v>23.317160997497595</v>
      </c>
      <c r="H12" s="25">
        <f>'30 yr tmax'!H12+0.2019*radn!H12</f>
        <v>27.782548002736185</v>
      </c>
      <c r="I12" s="25">
        <f>'30 yr tmax'!I12+0.2453*radn!I12</f>
        <v>28.354357937949416</v>
      </c>
      <c r="J12" s="25">
        <f>'30 yr tmax'!J12+0.3353*radn!J12</f>
        <v>24.344101374967686</v>
      </c>
      <c r="K12" s="25">
        <f>'30 yr tmax'!K12+0.5252*radn!K12</f>
        <v>16.92329329936547</v>
      </c>
      <c r="L12" s="25">
        <f>'30 yr tmax'!L12+0.7585*radn!L12</f>
        <v>8.615127882893944</v>
      </c>
      <c r="M12" s="25">
        <f>'30 yr tmax'!M12+1.4102*radn!M12</f>
        <v>7.1198659762528465</v>
      </c>
      <c r="N12" s="26">
        <f t="shared" si="0"/>
        <v>16.25901272294572</v>
      </c>
    </row>
    <row r="13" spans="1:14" ht="11.25">
      <c r="A13" s="20" t="s">
        <v>13</v>
      </c>
      <c r="B13" s="25">
        <f>'30 yr tmax'!B13+1.1681*radn!B13</f>
        <v>5.6782009824831</v>
      </c>
      <c r="C13" s="25">
        <f>'30 yr tmax'!C13+0.7283*radn!C13</f>
        <v>6.61660915290023</v>
      </c>
      <c r="D13" s="25">
        <f>'30 yr tmax'!D13+0.4495*radn!D13</f>
        <v>7.80657113936064</v>
      </c>
      <c r="E13" s="25">
        <f>'30 yr tmax'!E13+0.334*radn!E13</f>
        <v>10.626176807642047</v>
      </c>
      <c r="F13" s="25">
        <f>'30 yr tmax'!F13+0.2376*radn!F13</f>
        <v>13.651809714111065</v>
      </c>
      <c r="G13" s="25">
        <f>'30 yr tmax'!G13+0.2246*radn!G13</f>
        <v>18.982422567550387</v>
      </c>
      <c r="H13" s="25">
        <f>'30 yr tmax'!H13+0.2019*radn!H13</f>
        <v>23.53935400520916</v>
      </c>
      <c r="I13" s="25">
        <f>'30 yr tmax'!I13+0.2453*radn!I13</f>
        <v>24.070790221721232</v>
      </c>
      <c r="J13" s="25">
        <f>'30 yr tmax'!J13+0.3353*radn!J13</f>
        <v>20.65168306741048</v>
      </c>
      <c r="K13" s="25">
        <f>'30 yr tmax'!K13+0.5252*radn!K13</f>
        <v>14.211554898076683</v>
      </c>
      <c r="L13" s="25">
        <f>'30 yr tmax'!L13+0.7585*radn!L13</f>
        <v>6.450227400422898</v>
      </c>
      <c r="M13" s="25">
        <f>'30 yr tmax'!M13+1.4102*radn!M13</f>
        <v>5.621599031184798</v>
      </c>
      <c r="N13" s="26">
        <f t="shared" si="0"/>
        <v>13.158916582339394</v>
      </c>
    </row>
    <row r="14" spans="1:14" ht="11.25">
      <c r="A14" s="20" t="s">
        <v>14</v>
      </c>
      <c r="B14" s="25">
        <f>'30 yr tmax'!B14+1.1681*radn!B14</f>
        <v>6.735541919539731</v>
      </c>
      <c r="C14" s="25">
        <f>'30 yr tmax'!C14+0.7283*radn!C14</f>
        <v>9.029515382088247</v>
      </c>
      <c r="D14" s="25">
        <f>'30 yr tmax'!D14+0.4495*radn!D14</f>
        <v>10.689414524356684</v>
      </c>
      <c r="E14" s="25">
        <f>'30 yr tmax'!E14+0.334*radn!E14</f>
        <v>13.901072592105004</v>
      </c>
      <c r="F14" s="25">
        <f>'30 yr tmax'!F14+0.2376*radn!F14</f>
        <v>17.220848415867327</v>
      </c>
      <c r="G14" s="25">
        <f>'30 yr tmax'!G14+0.2246*radn!G14</f>
        <v>21.86451615644735</v>
      </c>
      <c r="H14" s="25">
        <f>'30 yr tmax'!H14+0.2019*radn!H14</f>
        <v>26.1395295941755</v>
      </c>
      <c r="I14" s="25">
        <f>'30 yr tmax'!I14+0.2453*radn!I14</f>
        <v>26.210392660511427</v>
      </c>
      <c r="J14" s="25">
        <f>'30 yr tmax'!J14+0.3353*radn!J14</f>
        <v>22.835444218797115</v>
      </c>
      <c r="K14" s="25">
        <f>'30 yr tmax'!K14+0.5252*radn!K14</f>
        <v>16.924968083114603</v>
      </c>
      <c r="L14" s="25">
        <f>'30 yr tmax'!L14+0.7585*radn!L14</f>
        <v>8.586919569070881</v>
      </c>
      <c r="M14" s="25">
        <f>'30 yr tmax'!M14+1.4102*radn!M14</f>
        <v>6.789806721539358</v>
      </c>
      <c r="N14" s="26">
        <f t="shared" si="0"/>
        <v>15.5773308198011</v>
      </c>
    </row>
    <row r="15" spans="1:14" ht="11.25">
      <c r="A15" s="20" t="s">
        <v>15</v>
      </c>
      <c r="B15" s="25">
        <f>'30 yr tmax'!B15+1.1681*radn!B15</f>
        <v>7.588847944667651</v>
      </c>
      <c r="C15" s="25">
        <f>'30 yr tmax'!C15+0.7283*radn!C15</f>
        <v>10.237798814050162</v>
      </c>
      <c r="D15" s="25">
        <f>'30 yr tmax'!D15+0.4495*radn!D15</f>
        <v>12.765380860038459</v>
      </c>
      <c r="E15" s="25">
        <f>'30 yr tmax'!E15+0.334*radn!E15</f>
        <v>16.39970226604835</v>
      </c>
      <c r="F15" s="25">
        <f>'30 yr tmax'!F15+0.2376*radn!F15</f>
        <v>20.142168290875745</v>
      </c>
      <c r="G15" s="25">
        <f>'30 yr tmax'!G15+0.2246*radn!G15</f>
        <v>24.57627408930994</v>
      </c>
      <c r="H15" s="25">
        <f>'30 yr tmax'!H15+0.2019*radn!H15</f>
        <v>28.894202646235485</v>
      </c>
      <c r="I15" s="25">
        <f>'30 yr tmax'!I15+0.2453*radn!I15</f>
        <v>29.035800370019555</v>
      </c>
      <c r="J15" s="25">
        <f>'30 yr tmax'!J15+0.3353*radn!J15</f>
        <v>25.112204394508726</v>
      </c>
      <c r="K15" s="25">
        <f>'30 yr tmax'!K15+0.5252*radn!K15</f>
        <v>18.105384456068784</v>
      </c>
      <c r="L15" s="25">
        <f>'30 yr tmax'!L15+0.7585*radn!L15</f>
        <v>9.490919198374225</v>
      </c>
      <c r="M15" s="25">
        <f>'30 yr tmax'!M15+1.4102*radn!M15</f>
        <v>7.62030403272875</v>
      </c>
      <c r="N15" s="26">
        <f t="shared" si="0"/>
        <v>17.49741561357715</v>
      </c>
    </row>
    <row r="16" spans="1:14" ht="11.25">
      <c r="A16" s="20" t="s">
        <v>16</v>
      </c>
      <c r="B16" s="25">
        <f>'30 yr tmax'!B16+1.1681*radn!B16</f>
        <v>8.602001624074003</v>
      </c>
      <c r="C16" s="25">
        <f>'30 yr tmax'!C16+0.7283*radn!C16</f>
        <v>11.052912682884246</v>
      </c>
      <c r="D16" s="25">
        <f>'30 yr tmax'!D16+0.4495*radn!D16</f>
        <v>13.264252097648054</v>
      </c>
      <c r="E16" s="25">
        <f>'30 yr tmax'!E16+0.334*radn!E16</f>
        <v>16.787413073761837</v>
      </c>
      <c r="F16" s="25">
        <f>'30 yr tmax'!F16+0.2376*radn!F16</f>
        <v>20.464008701893356</v>
      </c>
      <c r="G16" s="25">
        <f>'30 yr tmax'!G16+0.2246*radn!G16</f>
        <v>24.945122437062523</v>
      </c>
      <c r="H16" s="25">
        <f>'30 yr tmax'!H16+0.2019*radn!H16</f>
        <v>29.651568450582516</v>
      </c>
      <c r="I16" s="25">
        <f>'30 yr tmax'!I16+0.2453*radn!I16</f>
        <v>29.891348391774113</v>
      </c>
      <c r="J16" s="25">
        <f>'30 yr tmax'!J16+0.3353*radn!J16</f>
        <v>26.474844947791496</v>
      </c>
      <c r="K16" s="25">
        <f>'30 yr tmax'!K16+0.5252*radn!K16</f>
        <v>19.702116685130417</v>
      </c>
      <c r="L16" s="25">
        <f>'30 yr tmax'!L16+0.7585*radn!L16</f>
        <v>10.231065154236811</v>
      </c>
      <c r="M16" s="25">
        <f>'30 yr tmax'!M16+1.4102*radn!M16</f>
        <v>8.265382007131546</v>
      </c>
      <c r="N16" s="26">
        <f t="shared" si="0"/>
        <v>18.277669687830908</v>
      </c>
    </row>
    <row r="17" spans="1:14" ht="11.25">
      <c r="A17" s="20" t="s">
        <v>17</v>
      </c>
      <c r="B17" s="25">
        <f>'30 yr tmax'!B17+1.1681*radn!B17</f>
        <v>5.808220966208248</v>
      </c>
      <c r="C17" s="25">
        <f>'30 yr tmax'!C17+0.7283*radn!C17</f>
        <v>7.116728471202512</v>
      </c>
      <c r="D17" s="25">
        <f>'30 yr tmax'!D17+0.4495*radn!D17</f>
        <v>8.720521034827097</v>
      </c>
      <c r="E17" s="25">
        <f>'30 yr tmax'!E17+0.334*radn!E17</f>
        <v>11.941148385705585</v>
      </c>
      <c r="F17" s="25">
        <f>'30 yr tmax'!F17+0.2376*radn!F17</f>
        <v>16.90021582011461</v>
      </c>
      <c r="G17" s="25">
        <f>'30 yr tmax'!G17+0.2246*radn!G17</f>
        <v>22.096051379728372</v>
      </c>
      <c r="H17" s="25">
        <f>'30 yr tmax'!H17+0.2019*radn!H17</f>
        <v>27.018815319017488</v>
      </c>
      <c r="I17" s="25">
        <f>'30 yr tmax'!I17+0.2453*radn!I17</f>
        <v>26.27873285255636</v>
      </c>
      <c r="J17" s="25">
        <f>'30 yr tmax'!J17+0.3353*radn!J17</f>
        <v>21.469007345412976</v>
      </c>
      <c r="K17" s="25">
        <f>'30 yr tmax'!K17+0.5252*radn!K17</f>
        <v>15.202747351210974</v>
      </c>
      <c r="L17" s="25">
        <f>'30 yr tmax'!L17+0.7585*radn!L17</f>
        <v>7.267071444417727</v>
      </c>
      <c r="M17" s="25">
        <f>'30 yr tmax'!M17+1.4102*radn!M17</f>
        <v>5.767603986911817</v>
      </c>
      <c r="N17" s="26">
        <f t="shared" si="0"/>
        <v>14.632238696442814</v>
      </c>
    </row>
    <row r="18" spans="1:14" ht="11.25">
      <c r="A18" s="20" t="s">
        <v>18</v>
      </c>
      <c r="B18" s="25">
        <f>'30 yr tmax'!B18+1.1681*radn!B18</f>
        <v>7.714124882236588</v>
      </c>
      <c r="C18" s="25">
        <f>'30 yr tmax'!C18+0.7283*radn!C18</f>
        <v>9.399955513317732</v>
      </c>
      <c r="D18" s="25">
        <f>'30 yr tmax'!D18+0.4495*radn!D18</f>
        <v>10.750208973960273</v>
      </c>
      <c r="E18" s="25">
        <f>'30 yr tmax'!E18+0.334*radn!E18</f>
        <v>13.982238048680255</v>
      </c>
      <c r="F18" s="25">
        <f>'30 yr tmax'!F18+0.2376*radn!F18</f>
        <v>17.49462427571932</v>
      </c>
      <c r="G18" s="25">
        <f>'30 yr tmax'!G18+0.2246*radn!G18</f>
        <v>22.27925952497649</v>
      </c>
      <c r="H18" s="25">
        <f>'30 yr tmax'!H18+0.2019*radn!H18</f>
        <v>26.591687446518975</v>
      </c>
      <c r="I18" s="25">
        <f>'30 yr tmax'!I18+0.2453*radn!I18</f>
        <v>26.705482306416105</v>
      </c>
      <c r="J18" s="25">
        <f>'30 yr tmax'!J18+0.3353*radn!J18</f>
        <v>23.189885666332444</v>
      </c>
      <c r="K18" s="25">
        <f>'30 yr tmax'!K18+0.5252*radn!K18</f>
        <v>16.585146652778448</v>
      </c>
      <c r="L18" s="25">
        <f>'30 yr tmax'!L18+0.7585*radn!L18</f>
        <v>8.895644345970481</v>
      </c>
      <c r="M18" s="25">
        <f>'30 yr tmax'!M18+1.4102*radn!M18</f>
        <v>7.8138775200161925</v>
      </c>
      <c r="N18" s="26">
        <f t="shared" si="0"/>
        <v>15.950177929743612</v>
      </c>
    </row>
    <row r="19" spans="1:14" ht="11.25">
      <c r="A19" s="20" t="s">
        <v>19</v>
      </c>
      <c r="B19" s="25">
        <f>'30 yr tmax'!B19+1.1681*radn!B19</f>
        <v>8.026726590900825</v>
      </c>
      <c r="C19" s="25">
        <f>'30 yr tmax'!C19+0.7283*radn!C19</f>
        <v>10.692257723244241</v>
      </c>
      <c r="D19" s="25">
        <f>'30 yr tmax'!D19+0.4495*radn!D19</f>
        <v>12.562421013411985</v>
      </c>
      <c r="E19" s="25">
        <f>'30 yr tmax'!E19+0.334*radn!E19</f>
        <v>16.120359257100297</v>
      </c>
      <c r="F19" s="25">
        <f>'30 yr tmax'!F19+0.2376*radn!F19</f>
        <v>19.926670675647724</v>
      </c>
      <c r="G19" s="25">
        <f>'30 yr tmax'!G19+0.2246*radn!G19</f>
        <v>24.32279622754522</v>
      </c>
      <c r="H19" s="25">
        <f>'30 yr tmax'!H19+0.2019*radn!H19</f>
        <v>28.480336186500494</v>
      </c>
      <c r="I19" s="25">
        <f>'30 yr tmax'!I19+0.2453*radn!I19</f>
        <v>28.910863390584936</v>
      </c>
      <c r="J19" s="25">
        <f>'30 yr tmax'!J19+0.3353*radn!J19</f>
        <v>25.64204758276633</v>
      </c>
      <c r="K19" s="25">
        <f>'30 yr tmax'!K19+0.5252*radn!K19</f>
        <v>18.7223565213991</v>
      </c>
      <c r="L19" s="25">
        <f>'30 yr tmax'!L19+0.7585*radn!L19</f>
        <v>9.28486809434405</v>
      </c>
      <c r="M19" s="25">
        <f>'30 yr tmax'!M19+1.4102*radn!M19</f>
        <v>7.859969829560476</v>
      </c>
      <c r="N19" s="26">
        <f t="shared" si="0"/>
        <v>17.545972757750473</v>
      </c>
    </row>
    <row r="20" spans="1:14" ht="11.25">
      <c r="A20" s="20" t="s">
        <v>20</v>
      </c>
      <c r="B20" s="25">
        <f>'30 yr tmax'!B20+1.1681*radn!B20</f>
        <v>7.206646111610716</v>
      </c>
      <c r="C20" s="25">
        <f>'30 yr tmax'!C20+0.7283*radn!C20</f>
        <v>9.920069513997223</v>
      </c>
      <c r="D20" s="25">
        <f>'30 yr tmax'!D20+0.4495*radn!D20</f>
        <v>12.639930758318902</v>
      </c>
      <c r="E20" s="25">
        <f>'30 yr tmax'!E20+0.334*radn!E20</f>
        <v>16.033795122388725</v>
      </c>
      <c r="F20" s="25">
        <f>'30 yr tmax'!F20+0.2376*radn!F20</f>
        <v>20.422733942569934</v>
      </c>
      <c r="G20" s="25">
        <f>'30 yr tmax'!G20+0.2246*radn!G20</f>
        <v>25.079817913936363</v>
      </c>
      <c r="H20" s="25">
        <f>'30 yr tmax'!H20+0.2019*radn!H20</f>
        <v>29.202225101719378</v>
      </c>
      <c r="I20" s="25">
        <f>'30 yr tmax'!I20+0.2453*radn!I20</f>
        <v>28.958439912206494</v>
      </c>
      <c r="J20" s="25">
        <f>'30 yr tmax'!J20+0.3353*radn!J20</f>
        <v>24.897910839087924</v>
      </c>
      <c r="K20" s="25">
        <f>'30 yr tmax'!K20+0.5252*radn!K20</f>
        <v>17.751582460289743</v>
      </c>
      <c r="L20" s="25">
        <f>'30 yr tmax'!L20+0.7585*radn!L20</f>
        <v>9.282635781665203</v>
      </c>
      <c r="M20" s="25">
        <f>'30 yr tmax'!M20+1.4102*radn!M20</f>
        <v>7.216019205565683</v>
      </c>
      <c r="N20" s="26">
        <f t="shared" si="0"/>
        <v>17.384317221946358</v>
      </c>
    </row>
    <row r="21" spans="1:14" ht="11.25">
      <c r="A21" s="20" t="s">
        <v>21</v>
      </c>
      <c r="B21" s="25">
        <f>'30 yr tmax'!B21+1.1681*radn!B21</f>
        <v>9.540166431399628</v>
      </c>
      <c r="C21" s="25">
        <f>'30 yr tmax'!C21+0.7283*radn!C21</f>
        <v>11.609609167866546</v>
      </c>
      <c r="D21" s="25">
        <f>'30 yr tmax'!D21+0.4495*radn!D21</f>
        <v>13.395502744515792</v>
      </c>
      <c r="E21" s="25">
        <f>'30 yr tmax'!E21+0.334*radn!E21</f>
        <v>15.75012355746892</v>
      </c>
      <c r="F21" s="25">
        <f>'30 yr tmax'!F21+0.2376*radn!F21</f>
        <v>19.771618401747265</v>
      </c>
      <c r="G21" s="25">
        <f>'30 yr tmax'!G21+0.2246*radn!G21</f>
        <v>24.264531858113713</v>
      </c>
      <c r="H21" s="25">
        <f>'30 yr tmax'!H21+0.2019*radn!H21</f>
        <v>28.834419060213428</v>
      </c>
      <c r="I21" s="25">
        <f>'30 yr tmax'!I21+0.2453*radn!I21</f>
        <v>29.241016543806765</v>
      </c>
      <c r="J21" s="25">
        <f>'30 yr tmax'!J21+0.3353*radn!J21</f>
        <v>26.08760787291011</v>
      </c>
      <c r="K21" s="25">
        <f>'30 yr tmax'!K21+0.5252*radn!K21</f>
        <v>19.605401617534753</v>
      </c>
      <c r="L21" s="25">
        <f>'30 yr tmax'!L21+0.7585*radn!L21</f>
        <v>10.504715539562646</v>
      </c>
      <c r="M21" s="25">
        <f>'30 yr tmax'!M21+1.4102*radn!M21</f>
        <v>9.09997609191211</v>
      </c>
      <c r="N21" s="26">
        <f t="shared" si="0"/>
        <v>18.142057407254306</v>
      </c>
    </row>
    <row r="22" spans="1:14" ht="11.25">
      <c r="A22" s="20" t="s">
        <v>22</v>
      </c>
      <c r="B22" s="25">
        <f>'30 yr tmax'!B22+1.1681*radn!B22</f>
        <v>7.845811264579584</v>
      </c>
      <c r="C22" s="25">
        <f>'30 yr tmax'!C22+0.7283*radn!C22</f>
        <v>9.138878180824591</v>
      </c>
      <c r="D22" s="25">
        <f>'30 yr tmax'!D22+0.4495*radn!D22</f>
        <v>10.285584296212711</v>
      </c>
      <c r="E22" s="25">
        <f>'30 yr tmax'!E22+0.334*radn!E22</f>
        <v>13.2445242207024</v>
      </c>
      <c r="F22" s="25">
        <f>'30 yr tmax'!F22+0.2376*radn!F22</f>
        <v>16.52551272475877</v>
      </c>
      <c r="G22" s="25">
        <f>'30 yr tmax'!G22+0.2246*radn!G22</f>
        <v>21.433884378098227</v>
      </c>
      <c r="H22" s="25">
        <f>'30 yr tmax'!H22+0.2019*radn!H22</f>
        <v>25.915733281412265</v>
      </c>
      <c r="I22" s="25">
        <f>'30 yr tmax'!I22+0.2453*radn!I22</f>
        <v>26.36266621016367</v>
      </c>
      <c r="J22" s="25">
        <f>'30 yr tmax'!J22+0.3353*radn!J22</f>
        <v>23.159493535177507</v>
      </c>
      <c r="K22" s="25">
        <f>'30 yr tmax'!K22+0.5252*radn!K22</f>
        <v>16.488529281069347</v>
      </c>
      <c r="L22" s="25">
        <f>'30 yr tmax'!L22+0.7585*radn!L22</f>
        <v>8.471414320350748</v>
      </c>
      <c r="M22" s="25">
        <f>'30 yr tmax'!M22+1.4102*radn!M22</f>
        <v>7.691589644726224</v>
      </c>
      <c r="N22" s="26">
        <f t="shared" si="0"/>
        <v>15.546968444839672</v>
      </c>
    </row>
    <row r="23" spans="1:14" ht="11.25">
      <c r="A23" s="20" t="s">
        <v>23</v>
      </c>
      <c r="B23" s="25">
        <f>'30 yr tmax'!B23+1.1681*radn!B23</f>
        <v>10.489271524143675</v>
      </c>
      <c r="C23" s="25">
        <f>'30 yr tmax'!C23+0.7283*radn!C23</f>
        <v>12.047069471657531</v>
      </c>
      <c r="D23" s="25">
        <f>'30 yr tmax'!D23+0.4495*radn!D23</f>
        <v>13.790830194420069</v>
      </c>
      <c r="E23" s="25">
        <f>'30 yr tmax'!E23+0.334*radn!E23</f>
        <v>16.34265362569996</v>
      </c>
      <c r="F23" s="25">
        <f>'30 yr tmax'!F23+0.2376*radn!F23</f>
        <v>19.966351436440263</v>
      </c>
      <c r="G23" s="25">
        <f>'30 yr tmax'!G23+0.2246*radn!G23</f>
        <v>24.76695214650705</v>
      </c>
      <c r="H23" s="25">
        <f>'30 yr tmax'!H23+0.2019*radn!H23</f>
        <v>29.05131901602978</v>
      </c>
      <c r="I23" s="25">
        <f>'30 yr tmax'!I23+0.2453*radn!I23</f>
        <v>29.684871982463378</v>
      </c>
      <c r="J23" s="25">
        <f>'30 yr tmax'!J23+0.3353*radn!J23</f>
        <v>26.48257338150123</v>
      </c>
      <c r="K23" s="25">
        <f>'30 yr tmax'!K23+0.5252*radn!K23</f>
        <v>19.87536619576708</v>
      </c>
      <c r="L23" s="25">
        <f>'30 yr tmax'!L23+0.7585*radn!L23</f>
        <v>10.81306202491747</v>
      </c>
      <c r="M23" s="25">
        <f>'30 yr tmax'!M23+1.4102*radn!M23</f>
        <v>9.89047540638897</v>
      </c>
      <c r="N23" s="26">
        <f t="shared" si="0"/>
        <v>18.600066367161368</v>
      </c>
    </row>
    <row r="24" spans="1:14" ht="11.25">
      <c r="A24" s="20" t="s">
        <v>24</v>
      </c>
      <c r="B24" s="25">
        <f>'30 yr tmax'!B24+1.1681*radn!B24</f>
        <v>9.676127185938565</v>
      </c>
      <c r="C24" s="25">
        <f>'30 yr tmax'!C24+0.7283*radn!C24</f>
        <v>11.603265352192881</v>
      </c>
      <c r="D24" s="25">
        <f>'30 yr tmax'!D24+0.4495*radn!D24</f>
        <v>13.876176839863636</v>
      </c>
      <c r="E24" s="25">
        <f>'30 yr tmax'!E24+0.334*radn!E24</f>
        <v>17.06844990180442</v>
      </c>
      <c r="F24" s="25">
        <f>'30 yr tmax'!F24+0.2376*radn!F24</f>
        <v>21.657377026475604</v>
      </c>
      <c r="G24" s="25">
        <f>'30 yr tmax'!G24+0.2246*radn!G24</f>
        <v>26.608426657887158</v>
      </c>
      <c r="H24" s="25">
        <f>'30 yr tmax'!H24+0.2019*radn!H24</f>
        <v>31.00744479027468</v>
      </c>
      <c r="I24" s="25">
        <f>'30 yr tmax'!I24+0.2453*radn!I24</f>
        <v>30.88069392124546</v>
      </c>
      <c r="J24" s="25">
        <f>'30 yr tmax'!J24+0.3353*radn!J24</f>
        <v>27.12437793416699</v>
      </c>
      <c r="K24" s="25">
        <f>'30 yr tmax'!K24+0.5252*radn!K24</f>
        <v>20.168163891661287</v>
      </c>
      <c r="L24" s="25">
        <f>'30 yr tmax'!L24+0.7585*radn!L24</f>
        <v>11.01837605434214</v>
      </c>
      <c r="M24" s="25">
        <f>'30 yr tmax'!M24+1.4102*radn!M24</f>
        <v>8.959742499652844</v>
      </c>
      <c r="N24" s="26">
        <f t="shared" si="0"/>
        <v>19.13738517129214</v>
      </c>
    </row>
    <row r="25" spans="1:14" ht="11.25">
      <c r="A25" s="20" t="s">
        <v>25</v>
      </c>
      <c r="B25" s="25">
        <f>'30 yr tmax'!B25+1.1681*radn!B25</f>
        <v>8.427582046000524</v>
      </c>
      <c r="C25" s="25">
        <f>'30 yr tmax'!C25+0.7283*radn!C25</f>
        <v>11.278829675152725</v>
      </c>
      <c r="D25" s="25">
        <f>'30 yr tmax'!D25+0.4495*radn!D25</f>
        <v>14.760658143343502</v>
      </c>
      <c r="E25" s="25">
        <f>'30 yr tmax'!E25+0.334*radn!E25</f>
        <v>18.461512840226987</v>
      </c>
      <c r="F25" s="25">
        <f>'30 yr tmax'!F25+0.2376*radn!F25</f>
        <v>23.729932649443533</v>
      </c>
      <c r="G25" s="25">
        <f>'30 yr tmax'!G25+0.2246*radn!G25</f>
        <v>28.627318320980116</v>
      </c>
      <c r="H25" s="25">
        <f>'30 yr tmax'!H25+0.2019*radn!H25</f>
        <v>33.333445161326104</v>
      </c>
      <c r="I25" s="25">
        <f>'30 yr tmax'!I25+0.2453*radn!I25</f>
        <v>33.64605843860252</v>
      </c>
      <c r="J25" s="25">
        <f>'30 yr tmax'!J25+0.3353*radn!J25</f>
        <v>28.458713140720224</v>
      </c>
      <c r="K25" s="25">
        <f>'30 yr tmax'!K25+0.5252*radn!K25</f>
        <v>20.061620584475477</v>
      </c>
      <c r="L25" s="25">
        <f>'30 yr tmax'!L25+0.7585*radn!L25</f>
        <v>10.224232825033168</v>
      </c>
      <c r="M25" s="25">
        <f>'30 yr tmax'!M25+1.4102*radn!M25</f>
        <v>7.804551710498867</v>
      </c>
      <c r="N25" s="26">
        <f t="shared" si="0"/>
        <v>19.901204627983642</v>
      </c>
    </row>
    <row r="26" spans="1:14" ht="11.25">
      <c r="A26" s="20" t="s">
        <v>26</v>
      </c>
      <c r="B26" s="25">
        <f>'30 yr tmax'!B26+1.1681*radn!B26</f>
        <v>8.218428848249385</v>
      </c>
      <c r="C26" s="25">
        <f>'30 yr tmax'!C26+0.7283*radn!C26</f>
        <v>11.056318410984264</v>
      </c>
      <c r="D26" s="25">
        <f>'30 yr tmax'!D26+0.4495*radn!D26</f>
        <v>14.49129492008042</v>
      </c>
      <c r="E26" s="25">
        <f>'30 yr tmax'!E26+0.334*radn!E26</f>
        <v>19.24757986965399</v>
      </c>
      <c r="F26" s="25">
        <f>'30 yr tmax'!F26+0.2376*radn!F26</f>
        <v>22.489999732370556</v>
      </c>
      <c r="G26" s="25">
        <f>'30 yr tmax'!G26+0.2246*radn!G26</f>
        <v>27.006083380799065</v>
      </c>
      <c r="H26" s="25">
        <f>'30 yr tmax'!H26+0.2019*radn!H26</f>
        <v>30.9660095396475</v>
      </c>
      <c r="I26" s="25">
        <f>'30 yr tmax'!I26+0.2453*radn!I26</f>
        <v>32.37432800499607</v>
      </c>
      <c r="J26" s="25">
        <f>'30 yr tmax'!J26+0.3353*radn!J26</f>
        <v>27.621460582123124</v>
      </c>
      <c r="K26" s="25">
        <f>'30 yr tmax'!K26+0.5252*radn!K26</f>
        <v>19.739611650307676</v>
      </c>
      <c r="L26" s="25">
        <f>'30 yr tmax'!L26+0.7585*radn!L26</f>
        <v>10.727721048411007</v>
      </c>
      <c r="M26" s="25">
        <f>'30 yr tmax'!M26+1.4102*radn!M26</f>
        <v>7.913040738632683</v>
      </c>
      <c r="N26" s="26">
        <f t="shared" si="0"/>
        <v>19.32098972718798</v>
      </c>
    </row>
    <row r="27" spans="1:14" ht="11.25">
      <c r="A27" s="20" t="s">
        <v>27</v>
      </c>
      <c r="B27" s="25">
        <f>'30 yr tmax'!B27+1.1681*radn!B27</f>
        <v>4.885085390044768</v>
      </c>
      <c r="C27" s="25">
        <f>'30 yr tmax'!C27+0.7283*radn!C27</f>
        <v>6.621331432113468</v>
      </c>
      <c r="D27" s="25">
        <f>'30 yr tmax'!D27+0.4495*radn!D27</f>
        <v>8.161642765836564</v>
      </c>
      <c r="E27" s="25">
        <f>'30 yr tmax'!E27+0.334*radn!E27</f>
        <v>11.67129874934236</v>
      </c>
      <c r="F27" s="25">
        <f>'30 yr tmax'!F27+0.2376*radn!F27</f>
        <v>17.26184954951392</v>
      </c>
      <c r="G27" s="25">
        <f>'30 yr tmax'!G27+0.2246*radn!G27</f>
        <v>22.25781315652703</v>
      </c>
      <c r="H27" s="25">
        <f>'30 yr tmax'!H27+0.2019*radn!H27</f>
        <v>27.435804329640927</v>
      </c>
      <c r="I27" s="25">
        <f>'30 yr tmax'!I27+0.2453*radn!I27</f>
        <v>27.423480984233287</v>
      </c>
      <c r="J27" s="25">
        <f>'30 yr tmax'!J27+0.3353*radn!J27</f>
        <v>19.92003382719015</v>
      </c>
      <c r="K27" s="25">
        <f>'30 yr tmax'!K27+0.5252*radn!K27</f>
        <v>13.861692417689614</v>
      </c>
      <c r="L27" s="25">
        <f>'30 yr tmax'!L27+0.7585*radn!L27</f>
        <v>7.302025712921854</v>
      </c>
      <c r="M27" s="25">
        <f>'30 yr tmax'!M27+1.4102*radn!M27</f>
        <v>5.165754189341767</v>
      </c>
      <c r="N27" s="26">
        <f t="shared" si="0"/>
        <v>14.330651042032974</v>
      </c>
    </row>
    <row r="28" spans="1:14" ht="11.25">
      <c r="A28" s="20" t="s">
        <v>28</v>
      </c>
      <c r="B28" s="25">
        <f>'30 yr tmax'!B28+1.1681*radn!B28</f>
        <v>7.387290928144251</v>
      </c>
      <c r="C28" s="25">
        <f>'30 yr tmax'!C28+0.7283*radn!C28</f>
        <v>8.87491011477797</v>
      </c>
      <c r="D28" s="25">
        <f>'30 yr tmax'!D28+0.4495*radn!D28</f>
        <v>10.922900823660012</v>
      </c>
      <c r="E28" s="25">
        <f>'30 yr tmax'!E28+0.334*radn!E28</f>
        <v>13.559134345166957</v>
      </c>
      <c r="F28" s="25">
        <f>'30 yr tmax'!F28+0.2376*radn!F28</f>
        <v>17.795117335144177</v>
      </c>
      <c r="G28" s="25">
        <f>'30 yr tmax'!G28+0.2246*radn!G28</f>
        <v>21.022651654993766</v>
      </c>
      <c r="H28" s="25">
        <f>'30 yr tmax'!H28+0.2019*radn!H28</f>
        <v>23.774291903012358</v>
      </c>
      <c r="I28" s="25">
        <f>'30 yr tmax'!I28+0.2453*radn!I28</f>
        <v>23.7482956475596</v>
      </c>
      <c r="J28" s="25">
        <f>'30 yr tmax'!J28+0.3353*radn!J28</f>
        <v>20.932617030348975</v>
      </c>
      <c r="K28" s="25">
        <f>'30 yr tmax'!K28+0.5252*radn!K28</f>
        <v>16.401914182166625</v>
      </c>
      <c r="L28" s="25">
        <f>'30 yr tmax'!L28+0.7585*radn!L28</f>
        <v>9.079659743647099</v>
      </c>
      <c r="M28" s="25">
        <f>'30 yr tmax'!M28+1.4102*radn!M28</f>
        <v>7.3986343107269334</v>
      </c>
      <c r="N28" s="26">
        <f t="shared" si="0"/>
        <v>15.074784834945726</v>
      </c>
    </row>
    <row r="29" spans="1:14" ht="11.25">
      <c r="A29" s="20" t="s">
        <v>29</v>
      </c>
      <c r="B29" s="25">
        <f>'30 yr tmax'!B29+1.1681*radn!B29</f>
        <v>6.5511612882458135</v>
      </c>
      <c r="C29" s="25">
        <f>'30 yr tmax'!C29+0.7283*radn!C29</f>
        <v>6.495402011185819</v>
      </c>
      <c r="D29" s="25">
        <f>'30 yr tmax'!D29+0.4495*radn!D29</f>
        <v>7.951666259543524</v>
      </c>
      <c r="E29" s="25">
        <f>'30 yr tmax'!E29+0.334*radn!E29</f>
        <v>10.883336679317729</v>
      </c>
      <c r="F29" s="25">
        <f>'30 yr tmax'!F29+0.2376*radn!F29</f>
        <v>12.891345091366532</v>
      </c>
      <c r="G29" s="25">
        <f>'30 yr tmax'!G29+0.2246*radn!G29</f>
        <v>18.30501178466963</v>
      </c>
      <c r="H29" s="25">
        <f>'30 yr tmax'!H29+0.2019*radn!H29</f>
        <v>22.398361630873246</v>
      </c>
      <c r="I29" s="25">
        <f>'30 yr tmax'!I29+0.2453*radn!I29</f>
        <v>22.830595796196135</v>
      </c>
      <c r="J29" s="25">
        <f>'30 yr tmax'!J29+0.3353*radn!J29</f>
        <v>20.26879368275017</v>
      </c>
      <c r="K29" s="25">
        <f>'30 yr tmax'!K29+0.5252*radn!K29</f>
        <v>13.933097085492033</v>
      </c>
      <c r="L29" s="25">
        <f>'30 yr tmax'!L29+0.7585*radn!L29</f>
        <v>5.09206939942317</v>
      </c>
      <c r="M29" s="25">
        <f>'30 yr tmax'!M29+1.4102*radn!M29</f>
        <v>5.237488304850426</v>
      </c>
      <c r="N29" s="26">
        <f t="shared" si="0"/>
        <v>12.736527417826183</v>
      </c>
    </row>
    <row r="30" spans="1:14" ht="11.25">
      <c r="A30" s="20" t="s">
        <v>30</v>
      </c>
      <c r="B30" s="25">
        <f>'30 yr tmax'!B30+1.1681*radn!B30</f>
        <v>8.850457379189287</v>
      </c>
      <c r="C30" s="25">
        <f>'30 yr tmax'!C30+0.7283*radn!C30</f>
        <v>10.833915019887371</v>
      </c>
      <c r="D30" s="25">
        <f>'30 yr tmax'!D30+0.4495*radn!D30</f>
        <v>12.390648908812455</v>
      </c>
      <c r="E30" s="25">
        <f>'30 yr tmax'!E30+0.334*radn!E30</f>
        <v>14.945378380613246</v>
      </c>
      <c r="F30" s="25">
        <f>'30 yr tmax'!F30+0.2376*radn!F30</f>
        <v>18.953754555100844</v>
      </c>
      <c r="G30" s="25">
        <f>'30 yr tmax'!G30+0.2246*radn!G30</f>
        <v>23.512391793770448</v>
      </c>
      <c r="H30" s="25">
        <f>'30 yr tmax'!H30+0.2019*radn!H30</f>
        <v>26.725832351083984</v>
      </c>
      <c r="I30" s="25">
        <f>'30 yr tmax'!I30+0.2453*radn!I30</f>
        <v>26.324495674016372</v>
      </c>
      <c r="J30" s="25">
        <f>'30 yr tmax'!J30+0.3353*radn!J30</f>
        <v>24.02173750377512</v>
      </c>
      <c r="K30" s="25">
        <f>'30 yr tmax'!K30+0.5252*radn!K30</f>
        <v>17.55791092544248</v>
      </c>
      <c r="L30" s="25">
        <f>'30 yr tmax'!L30+0.7585*radn!L30</f>
        <v>9.059378330827686</v>
      </c>
      <c r="M30" s="25">
        <f>'30 yr tmax'!M30+1.4102*radn!M30</f>
        <v>9.441161081244587</v>
      </c>
      <c r="N30" s="26">
        <f t="shared" si="0"/>
        <v>16.88475515864699</v>
      </c>
    </row>
    <row r="31" spans="1:14" ht="11.25">
      <c r="A31" s="20" t="s">
        <v>31</v>
      </c>
      <c r="B31" s="25">
        <f>'30 yr tmax'!B31+1.1681*radn!B31</f>
        <v>6.751204471262868</v>
      </c>
      <c r="C31" s="25">
        <f>'30 yr tmax'!C31+0.7283*radn!C31</f>
        <v>8.010227832897403</v>
      </c>
      <c r="D31" s="25">
        <f>'30 yr tmax'!D31+0.4495*radn!D31</f>
        <v>9.403503419688363</v>
      </c>
      <c r="E31" s="25">
        <f>'30 yr tmax'!E31+0.334*radn!E31</f>
        <v>10.895540863107225</v>
      </c>
      <c r="F31" s="25">
        <f>'30 yr tmax'!F31+0.2376*radn!F31</f>
        <v>14.898189406565198</v>
      </c>
      <c r="G31" s="25">
        <f>'30 yr tmax'!G31+0.2246*radn!G31</f>
        <v>20.484282935268816</v>
      </c>
      <c r="H31" s="25">
        <f>'30 yr tmax'!H31+0.2019*radn!H31</f>
        <v>25.266101723752545</v>
      </c>
      <c r="I31" s="25">
        <f>'30 yr tmax'!I31+0.2453*radn!I31</f>
        <v>24.22447034999991</v>
      </c>
      <c r="J31" s="25">
        <f>'30 yr tmax'!J31+0.3353*radn!J31</f>
        <v>23.036693308035073</v>
      </c>
      <c r="K31" s="25">
        <f>'30 yr tmax'!K31+0.5252*radn!K31</f>
        <v>16.46154473049839</v>
      </c>
      <c r="L31" s="25">
        <f>'30 yr tmax'!L31+0.7585*radn!L31</f>
        <v>7.403681624755622</v>
      </c>
      <c r="M31" s="25">
        <f>'30 yr tmax'!M31+1.4102*radn!M31</f>
        <v>6.891904735092885</v>
      </c>
      <c r="N31" s="26">
        <f t="shared" si="0"/>
        <v>14.477278783410355</v>
      </c>
    </row>
    <row r="32" spans="1:14" ht="11.25">
      <c r="A32" s="20" t="s">
        <v>32</v>
      </c>
      <c r="B32" s="25">
        <f>'30 yr tmax'!B32+1.1681*radn!B32</f>
        <v>8.00825967576076</v>
      </c>
      <c r="C32" s="25">
        <f>'30 yr tmax'!C32+0.7283*radn!C32</f>
        <v>9.095759266844336</v>
      </c>
      <c r="D32" s="25">
        <f>'30 yr tmax'!D32+0.4495*radn!D32</f>
        <v>11.396899296705898</v>
      </c>
      <c r="E32" s="25">
        <f>'30 yr tmax'!E32+0.334*radn!E32</f>
        <v>15.779306990890845</v>
      </c>
      <c r="F32" s="25">
        <f>'30 yr tmax'!F32+0.2376*radn!F32</f>
        <v>20.59090590873399</v>
      </c>
      <c r="G32" s="25">
        <f>'30 yr tmax'!G32+0.2246*radn!G32</f>
        <v>24.259292498801447</v>
      </c>
      <c r="H32" s="25">
        <f>'30 yr tmax'!H32+0.2019*radn!H32</f>
        <v>29.06797108464663</v>
      </c>
      <c r="I32" s="25">
        <f>'30 yr tmax'!I32+0.2453*radn!I32</f>
        <v>28.00294876959991</v>
      </c>
      <c r="J32" s="25">
        <f>'30 yr tmax'!J32+0.3353*radn!J32</f>
        <v>23.429369858653995</v>
      </c>
      <c r="K32" s="25">
        <f>'30 yr tmax'!K32+0.5252*radn!K32</f>
        <v>17.564185029621854</v>
      </c>
      <c r="L32" s="25">
        <f>'30 yr tmax'!L32+0.7585*radn!L32</f>
        <v>9.290766498844896</v>
      </c>
      <c r="M32" s="25">
        <f>'30 yr tmax'!M32+1.4102*radn!M32</f>
        <v>8.086729451238686</v>
      </c>
      <c r="N32" s="26">
        <f t="shared" si="0"/>
        <v>17.047699527528604</v>
      </c>
    </row>
    <row r="33" spans="1:14" ht="11.25">
      <c r="A33" s="20" t="s">
        <v>33</v>
      </c>
      <c r="B33" s="25">
        <f>'30 yr tmax'!B33+1.1681*radn!B33</f>
        <v>7.244716032343839</v>
      </c>
      <c r="C33" s="25">
        <f>'30 yr tmax'!C33+0.7283*radn!C33</f>
        <v>8.902093762436532</v>
      </c>
      <c r="D33" s="25">
        <f>'30 yr tmax'!D33+0.4495*radn!D33</f>
        <v>11.094304267422707</v>
      </c>
      <c r="E33" s="25">
        <f>'30 yr tmax'!E33+0.334*radn!E33</f>
        <v>16.31723384509688</v>
      </c>
      <c r="F33" s="25">
        <f>'30 yr tmax'!F33+0.2376*radn!F33</f>
        <v>19.854338659456065</v>
      </c>
      <c r="G33" s="25">
        <f>'30 yr tmax'!G33+0.2246*radn!G33</f>
        <v>23.5990715107134</v>
      </c>
      <c r="H33" s="25">
        <f>'30 yr tmax'!H33+0.2019*radn!H33</f>
        <v>28.33978360727154</v>
      </c>
      <c r="I33" s="25">
        <f>'30 yr tmax'!I33+0.2453*radn!I33</f>
        <v>29.095509695926367</v>
      </c>
      <c r="J33" s="25">
        <f>'30 yr tmax'!J33+0.3353*radn!J33</f>
        <v>24.392484982921665</v>
      </c>
      <c r="K33" s="25">
        <f>'30 yr tmax'!K33+0.5252*radn!K33</f>
        <v>16.863329095787137</v>
      </c>
      <c r="L33" s="25">
        <f>'30 yr tmax'!L33+0.7585*radn!L33</f>
        <v>9.129777800472722</v>
      </c>
      <c r="M33" s="25">
        <f>'30 yr tmax'!M33+1.4102*radn!M33</f>
        <v>7.378801417370596</v>
      </c>
      <c r="N33" s="26">
        <f t="shared" si="0"/>
        <v>16.85095372310162</v>
      </c>
    </row>
    <row r="34" spans="1:14" ht="11.25">
      <c r="A34" s="20" t="s">
        <v>34</v>
      </c>
      <c r="B34" s="25">
        <f>'30 yr tmax'!B34+1.1681*radn!B34</f>
        <v>4.661490367446485</v>
      </c>
      <c r="C34" s="25">
        <f>'30 yr tmax'!C34+0.7283*radn!C34</f>
        <v>5.5978558365016164</v>
      </c>
      <c r="D34" s="25">
        <f>'30 yr tmax'!D34+0.4495*radn!D34</f>
        <v>7.23432410818285</v>
      </c>
      <c r="E34" s="25">
        <f>'30 yr tmax'!E34+0.334*radn!E34</f>
        <v>10.271555376370298</v>
      </c>
      <c r="F34" s="25">
        <f>'30 yr tmax'!F34+0.2376*radn!F34</f>
        <v>15.430559845229972</v>
      </c>
      <c r="G34" s="25">
        <f>'30 yr tmax'!G34+0.2246*radn!G34</f>
        <v>20.97437395399517</v>
      </c>
      <c r="H34" s="25">
        <f>'30 yr tmax'!H34+0.2019*radn!H34</f>
        <v>24.87716043347281</v>
      </c>
      <c r="I34" s="25">
        <f>'30 yr tmax'!I34+0.2453*radn!I34</f>
        <v>23.96753657815622</v>
      </c>
      <c r="J34" s="25">
        <f>'30 yr tmax'!J34+0.3353*radn!J34</f>
        <v>19.2866945819484</v>
      </c>
      <c r="K34" s="25">
        <f>'30 yr tmax'!K34+0.5252*radn!K34</f>
        <v>13.549576111982914</v>
      </c>
      <c r="L34" s="25">
        <f>'30 yr tmax'!L34+0.7585*radn!L34</f>
        <v>6.840168553741202</v>
      </c>
      <c r="M34" s="25">
        <f>'30 yr tmax'!M34+1.4102*radn!M34</f>
        <v>5.044252807779262</v>
      </c>
      <c r="N34" s="26">
        <f t="shared" si="0"/>
        <v>13.144629046233932</v>
      </c>
    </row>
    <row r="35" spans="1:14" ht="11.25">
      <c r="A35" s="20" t="s">
        <v>35</v>
      </c>
      <c r="B35" s="25">
        <f>'30 yr tmax'!B35+1.1681*radn!B35</f>
        <v>5.20258277833566</v>
      </c>
      <c r="C35" s="25">
        <f>'30 yr tmax'!C35+0.7283*radn!C35</f>
        <v>6.541948317858919</v>
      </c>
      <c r="D35" s="25">
        <f>'30 yr tmax'!D35+0.4495*radn!D35</f>
        <v>8.18809163480245</v>
      </c>
      <c r="E35" s="25">
        <f>'30 yr tmax'!E35+0.334*radn!E35</f>
        <v>10.933658925898074</v>
      </c>
      <c r="F35" s="25">
        <f>'30 yr tmax'!F35+0.2376*radn!F35</f>
        <v>16.24877749768138</v>
      </c>
      <c r="G35" s="25">
        <f>'30 yr tmax'!G35+0.2246*radn!G35</f>
        <v>21.410557045296223</v>
      </c>
      <c r="H35" s="25">
        <f>'30 yr tmax'!H35+0.2019*radn!H35</f>
        <v>25.434586706457807</v>
      </c>
      <c r="I35" s="25">
        <f>'30 yr tmax'!I35+0.2453*radn!I35</f>
        <v>24.53229488076725</v>
      </c>
      <c r="J35" s="25">
        <f>'30 yr tmax'!J35+0.3353*radn!J35</f>
        <v>18.62885689727015</v>
      </c>
      <c r="K35" s="25">
        <f>'30 yr tmax'!K35+0.5252*radn!K35</f>
        <v>13.403945674865088</v>
      </c>
      <c r="L35" s="25">
        <f>'30 yr tmax'!L35+0.7585*radn!L35</f>
        <v>7.372463854136898</v>
      </c>
      <c r="M35" s="25">
        <f>'30 yr tmax'!M35+1.4102*radn!M35</f>
        <v>5.679847884971025</v>
      </c>
      <c r="N35" s="26">
        <f t="shared" si="0"/>
        <v>13.631467674861744</v>
      </c>
    </row>
    <row r="36" spans="1:14" ht="11.25">
      <c r="A36" s="20" t="s">
        <v>36</v>
      </c>
      <c r="B36" s="25">
        <f>'30 yr tmax'!B36+1.1681*radn!B36</f>
        <v>4.875572018444332</v>
      </c>
      <c r="C36" s="25">
        <f>'30 yr tmax'!C36+0.7283*radn!C36</f>
        <v>6.9051975314231395</v>
      </c>
      <c r="D36" s="25">
        <f>'30 yr tmax'!D36+0.4495*radn!D36</f>
        <v>9.50896110383102</v>
      </c>
      <c r="E36" s="25">
        <f>'30 yr tmax'!E36+0.334*radn!E36</f>
        <v>13.37491253256816</v>
      </c>
      <c r="F36" s="25">
        <f>'30 yr tmax'!F36+0.2376*radn!F36</f>
        <v>19.025109953621794</v>
      </c>
      <c r="G36" s="25">
        <f>'30 yr tmax'!G36+0.2246*radn!G36</f>
        <v>24.283977473795417</v>
      </c>
      <c r="H36" s="25">
        <f>'30 yr tmax'!H36+0.2019*radn!H36</f>
        <v>29.512911218733194</v>
      </c>
      <c r="I36" s="25">
        <f>'30 yr tmax'!I36+0.2453*radn!I36</f>
        <v>27.567513850354494</v>
      </c>
      <c r="J36" s="25">
        <f>'30 yr tmax'!J36+0.3353*radn!J36</f>
        <v>22.323143161988014</v>
      </c>
      <c r="K36" s="25">
        <f>'30 yr tmax'!K36+0.5252*radn!K36</f>
        <v>15.147599677439286</v>
      </c>
      <c r="L36" s="25">
        <f>'30 yr tmax'!L36+0.7585*radn!L36</f>
        <v>7.481228313472242</v>
      </c>
      <c r="M36" s="25">
        <f>'30 yr tmax'!M36+1.4102*radn!M36</f>
        <v>5.438770241417874</v>
      </c>
      <c r="N36" s="26">
        <f t="shared" si="0"/>
        <v>15.453741423090745</v>
      </c>
    </row>
    <row r="37" spans="1:14" ht="11.25">
      <c r="A37" s="20" t="s">
        <v>62</v>
      </c>
      <c r="B37" s="25">
        <v>6.3</v>
      </c>
      <c r="C37" s="25">
        <v>9.7</v>
      </c>
      <c r="D37" s="25">
        <v>13.5</v>
      </c>
      <c r="E37" s="25">
        <v>17.3</v>
      </c>
      <c r="F37" s="25">
        <v>22.2</v>
      </c>
      <c r="G37" s="25">
        <v>26</v>
      </c>
      <c r="H37" s="25">
        <v>30.2</v>
      </c>
      <c r="I37" s="25">
        <v>30.2</v>
      </c>
      <c r="J37" s="25">
        <v>26</v>
      </c>
      <c r="K37" s="25">
        <v>18</v>
      </c>
      <c r="L37" s="25">
        <v>9.6</v>
      </c>
      <c r="M37" s="25">
        <v>5.9</v>
      </c>
      <c r="N37" s="26">
        <v>17.9</v>
      </c>
    </row>
    <row r="38" spans="2:14" ht="11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2:13" ht="11.25"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ht="11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ht="11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ht="11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</sheetData>
  <printOptions/>
  <pageMargins left="1" right="1.3" top="1.6" bottom="1.3" header="0.5" footer="0.5"/>
  <pageSetup fitToHeight="1" fitToWidth="1" horizontalDpi="300" verticalDpi="3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selection activeCell="A3" sqref="A3:N37"/>
    </sheetView>
  </sheetViews>
  <sheetFormatPr defaultColWidth="9.140625" defaultRowHeight="12.75"/>
  <cols>
    <col min="1" max="1" width="9.140625" style="20" customWidth="1"/>
    <col min="2" max="14" width="8.28125" style="19" customWidth="1"/>
    <col min="15" max="16384" width="9.140625" style="19" customWidth="1"/>
  </cols>
  <sheetData>
    <row r="1" s="17" customFormat="1" ht="13.5">
      <c r="A1" s="16" t="s">
        <v>41</v>
      </c>
    </row>
    <row r="2" spans="1:2" ht="11.25">
      <c r="A2" s="18" t="s">
        <v>1</v>
      </c>
      <c r="B2" s="24" t="s">
        <v>2</v>
      </c>
    </row>
    <row r="3" spans="1:14" s="20" customFormat="1" ht="11.25">
      <c r="A3" s="20" t="s">
        <v>1</v>
      </c>
      <c r="B3" s="21" t="s">
        <v>50</v>
      </c>
      <c r="C3" s="21" t="s">
        <v>51</v>
      </c>
      <c r="D3" s="21" t="s">
        <v>52</v>
      </c>
      <c r="E3" s="21" t="s">
        <v>53</v>
      </c>
      <c r="F3" s="21" t="s">
        <v>54</v>
      </c>
      <c r="G3" s="21" t="s">
        <v>55</v>
      </c>
      <c r="H3" s="21" t="s">
        <v>56</v>
      </c>
      <c r="I3" s="21" t="s">
        <v>57</v>
      </c>
      <c r="J3" s="21" t="s">
        <v>58</v>
      </c>
      <c r="K3" s="21" t="s">
        <v>59</v>
      </c>
      <c r="L3" s="21" t="s">
        <v>60</v>
      </c>
      <c r="M3" s="21" t="s">
        <v>61</v>
      </c>
      <c r="N3" s="20" t="s">
        <v>3</v>
      </c>
    </row>
    <row r="4" spans="1:14" ht="11.25">
      <c r="A4" s="20" t="s">
        <v>4</v>
      </c>
      <c r="B4" s="25">
        <f>'30 yr tmin'!B4-1.0021*'1-svf'!B4</f>
        <v>-1.332596549</v>
      </c>
      <c r="C4" s="25">
        <f>'30 yr tmin'!C4-1.1791*'1-svf'!C4</f>
        <v>-0.809005679</v>
      </c>
      <c r="D4" s="25">
        <f>'30 yr tmin'!D4-1.3582*'1-svf'!D4</f>
        <v>0.11367864199999989</v>
      </c>
      <c r="E4" s="25">
        <f>'30 yr tmin'!E4-1.0149*'1-svf'!E4</f>
        <v>1.961877819</v>
      </c>
      <c r="F4" s="25">
        <f>'30 yr tmin'!F4-1.5067*'1-svf'!F4</f>
        <v>4.349572677</v>
      </c>
      <c r="G4" s="25">
        <f>'30 yr tmin'!G4-1.7971*'1-svf'!G4</f>
        <v>6.724209901</v>
      </c>
      <c r="H4" s="25">
        <f>'30 yr tmin'!H4-3.4149*'1-svf'!H4</f>
        <v>7.825821819000001</v>
      </c>
      <c r="I4" s="25">
        <f>'30 yr tmin'!I4-3.4594*'1-svf'!I4</f>
        <v>7.606611613999999</v>
      </c>
      <c r="J4" s="25">
        <f>'30 yr tmin'!J4-3.2465*'1-svf'!J4</f>
        <v>5.098518415</v>
      </c>
      <c r="K4" s="25">
        <f>'30 yr tmin'!K4-2.074*'1-svf'!K4</f>
        <v>2.50467494</v>
      </c>
      <c r="L4" s="25">
        <f>'30 yr tmin'!L4-1.5553*'1-svf'!L4</f>
        <v>0.5285925429999999</v>
      </c>
      <c r="M4" s="25">
        <f>'30 yr tmin'!M4-1.1412*'1-svf'!M4</f>
        <v>-1.492644628</v>
      </c>
      <c r="N4" s="26">
        <f>AVERAGE(B4:M4)</f>
        <v>2.7566092928333337</v>
      </c>
    </row>
    <row r="5" spans="1:14" ht="11.25">
      <c r="A5" s="20" t="s">
        <v>5</v>
      </c>
      <c r="B5" s="25">
        <f>'30 yr tmin'!B5-1.0021*'1-svf'!B5</f>
        <v>-1.6079331040000002</v>
      </c>
      <c r="C5" s="25">
        <f>'30 yr tmin'!C5-1.1791*'1-svf'!C5</f>
        <v>-0.9506375840000001</v>
      </c>
      <c r="D5" s="25">
        <f>'30 yr tmin'!D5-1.3582*'1-svf'!D5</f>
        <v>-0.09503516800000011</v>
      </c>
      <c r="E5" s="25">
        <f>'30 yr tmin'!E5-1.0149*'1-svf'!E5</f>
        <v>1.881747024</v>
      </c>
      <c r="F5" s="25">
        <f>'30 yr tmin'!F5-1.5067*'1-svf'!F5</f>
        <v>4.585238192</v>
      </c>
      <c r="G5" s="25">
        <f>'30 yr tmin'!G5-1.7971*'1-svf'!G5</f>
        <v>7.1511060959999995</v>
      </c>
      <c r="H5" s="25">
        <f>'30 yr tmin'!H5-3.4149*'1-svf'!H5</f>
        <v>8.046771024000002</v>
      </c>
      <c r="I5" s="25">
        <f>'30 yr tmin'!I5-3.4594*'1-svf'!I5</f>
        <v>7.910893343999999</v>
      </c>
      <c r="J5" s="25">
        <f>'30 yr tmin'!J5-3.2465*'1-svf'!J5</f>
        <v>5.38254184</v>
      </c>
      <c r="K5" s="25">
        <f>'30 yr tmin'!K5-2.074*'1-svf'!K5</f>
        <v>2.92785824</v>
      </c>
      <c r="L5" s="25">
        <f>'30 yr tmin'!L5-1.5553*'1-svf'!L5</f>
        <v>0.24605492799999995</v>
      </c>
      <c r="M5" s="25">
        <f>'30 yr tmin'!M5-1.1412*'1-svf'!M5</f>
        <v>-1.520081088</v>
      </c>
      <c r="N5" s="26">
        <f aca="true" t="shared" si="0" ref="N5:N36">AVERAGE(B5:M5)</f>
        <v>2.8298769786666664</v>
      </c>
    </row>
    <row r="6" spans="1:14" ht="11.25">
      <c r="A6" s="20" t="s">
        <v>6</v>
      </c>
      <c r="B6" s="25">
        <f>'30 yr tmin'!B6-1.0021*'1-svf'!B6</f>
        <v>-1.728819073</v>
      </c>
      <c r="C6" s="25">
        <f>'30 yr tmin'!C6-1.1791*'1-svf'!C6</f>
        <v>-1.086898083</v>
      </c>
      <c r="D6" s="25">
        <f>'30 yr tmin'!D6-1.3582*'1-svf'!D6</f>
        <v>-1.0456661660000002</v>
      </c>
      <c r="E6" s="25">
        <f>'30 yr tmin'!E6-1.0149*'1-svf'!E6</f>
        <v>0.866980863</v>
      </c>
      <c r="F6" s="25">
        <f>'30 yr tmin'!F6-1.5067*'1-svf'!F6</f>
        <v>3.6056065289999997</v>
      </c>
      <c r="G6" s="25">
        <f>'30 yr tmin'!G6-1.7971*'1-svf'!G6</f>
        <v>6.310317577</v>
      </c>
      <c r="H6" s="25">
        <f>'30 yr tmin'!H6-3.4149*'1-svf'!H6</f>
        <v>8.279468863</v>
      </c>
      <c r="I6" s="25">
        <f>'30 yr tmin'!I6-3.4594*'1-svf'!I6</f>
        <v>8.664867078</v>
      </c>
      <c r="J6" s="25">
        <f>'30 yr tmin'!J6-3.2465*'1-svf'!J6</f>
        <v>6.734725955</v>
      </c>
      <c r="K6" s="25">
        <f>'30 yr tmin'!K6-2.074*'1-svf'!K6</f>
        <v>4.01945838</v>
      </c>
      <c r="L6" s="25">
        <f>'30 yr tmin'!L6-1.5553*'1-svf'!L6</f>
        <v>-0.21034058900000002</v>
      </c>
      <c r="M6" s="25">
        <f>'30 yr tmin'!M6-1.1412*'1-svf'!M6</f>
        <v>-1.474461956</v>
      </c>
      <c r="N6" s="26">
        <f t="shared" si="0"/>
        <v>2.7446032815000003</v>
      </c>
    </row>
    <row r="7" spans="1:14" ht="11.25">
      <c r="A7" s="20" t="s">
        <v>7</v>
      </c>
      <c r="B7" s="25">
        <f>'30 yr tmin'!B7-1.0021*'1-svf'!B7</f>
        <v>-2.123508384</v>
      </c>
      <c r="C7" s="25">
        <f>'30 yr tmin'!C7-1.1791*'1-svf'!C7</f>
        <v>-1.362986464</v>
      </c>
      <c r="D7" s="25">
        <f>'30 yr tmin'!D7-1.3582*'1-svf'!D7</f>
        <v>-1.4029329280000002</v>
      </c>
      <c r="E7" s="25">
        <f>'30 yr tmin'!E7-1.0149*'1-svf'!E7</f>
        <v>0.47363670399999996</v>
      </c>
      <c r="F7" s="25">
        <f>'30 yr tmin'!F7-1.5067*'1-svf'!F7</f>
        <v>2.4639456319999997</v>
      </c>
      <c r="G7" s="25">
        <f>'30 yr tmin'!G7-1.7971*'1-svf'!G7</f>
        <v>5.8991748159999995</v>
      </c>
      <c r="H7" s="25">
        <f>'30 yr tmin'!H7-3.4149*'1-svf'!H7</f>
        <v>8.238340704</v>
      </c>
      <c r="I7" s="25">
        <f>'30 yr tmin'!I7-3.4594*'1-svf'!I7</f>
        <v>9.028415424</v>
      </c>
      <c r="J7" s="25">
        <f>'30 yr tmin'!J7-3.2465*'1-svf'!J7</f>
        <v>6.5759006399999995</v>
      </c>
      <c r="K7" s="25">
        <f>'30 yr tmin'!K7-2.074*'1-svf'!K7</f>
        <v>3.73741504</v>
      </c>
      <c r="L7" s="25">
        <f>'30 yr tmin'!L7-1.5553*'1-svf'!L7</f>
        <v>-0.846894112</v>
      </c>
      <c r="M7" s="25">
        <f>'30 yr tmin'!M7-1.1412*'1-svf'!M7</f>
        <v>-1.954533248</v>
      </c>
      <c r="N7" s="26">
        <f t="shared" si="0"/>
        <v>2.3938311519999997</v>
      </c>
    </row>
    <row r="8" spans="1:14" ht="11.25">
      <c r="A8" s="20" t="s">
        <v>8</v>
      </c>
      <c r="B8" s="25">
        <f>'30 yr tmin'!B8-1.0021*'1-svf'!B8</f>
        <v>-2.4827024310000003</v>
      </c>
      <c r="C8" s="25">
        <f>'30 yr tmin'!C8-1.1791*'1-svf'!C8</f>
        <v>-2.132635901</v>
      </c>
      <c r="D8" s="25">
        <f>'30 yr tmin'!D8-1.3582*'1-svf'!D8</f>
        <v>-2.083161802</v>
      </c>
      <c r="E8" s="25">
        <f>'30 yr tmin'!E8-1.0149*'1-svf'!E8</f>
        <v>-0.28631343899999995</v>
      </c>
      <c r="F8" s="25">
        <f>'30 yr tmin'!F8-1.5067*'1-svf'!F8</f>
        <v>1.474944863</v>
      </c>
      <c r="G8" s="25">
        <f>'30 yr tmin'!G8-1.7971*'1-svf'!G8</f>
        <v>5.093020119</v>
      </c>
      <c r="H8" s="25">
        <f>'30 yr tmin'!H8-3.4149*'1-svf'!H8</f>
        <v>7.236622560999999</v>
      </c>
      <c r="I8" s="25">
        <f>'30 yr tmin'!I8-3.4594*'1-svf'!I8</f>
        <v>7.924068666</v>
      </c>
      <c r="J8" s="25">
        <f>'30 yr tmin'!J8-3.2465*'1-svf'!J8</f>
        <v>5.684129885</v>
      </c>
      <c r="K8" s="25">
        <f>'30 yr tmin'!K8-2.074*'1-svf'!K8</f>
        <v>2.8149038600000003</v>
      </c>
      <c r="L8" s="25">
        <f>'30 yr tmin'!L8-1.5553*'1-svf'!L8</f>
        <v>-1.538765683</v>
      </c>
      <c r="M8" s="25">
        <f>'30 yr tmin'!M8-1.1412*'1-svf'!M8</f>
        <v>-2.521943932</v>
      </c>
      <c r="N8" s="26">
        <f t="shared" si="0"/>
        <v>1.5985138971666668</v>
      </c>
    </row>
    <row r="9" spans="1:14" ht="11.25">
      <c r="A9" s="20" t="s">
        <v>9</v>
      </c>
      <c r="B9" s="25">
        <f>'30 yr tmin'!B9-1.0021*'1-svf'!B9</f>
        <v>-1.3874706629999998</v>
      </c>
      <c r="C9" s="25">
        <f>'30 yr tmin'!C9-1.1791*'1-svf'!C9</f>
        <v>-1.3088979729999999</v>
      </c>
      <c r="D9" s="25">
        <f>'30 yr tmin'!D9-1.3582*'1-svf'!D9</f>
        <v>-0.5317659459999999</v>
      </c>
      <c r="E9" s="25">
        <f>'30 yr tmin'!E9-1.0149*'1-svf'!E9</f>
        <v>1.003748153</v>
      </c>
      <c r="F9" s="25">
        <f>'30 yr tmin'!F9-1.5067*'1-svf'!F9</f>
        <v>3.4663585990000003</v>
      </c>
      <c r="G9" s="25">
        <f>'30 yr tmin'!G9-1.7971*'1-svf'!G9</f>
        <v>6.167135487</v>
      </c>
      <c r="H9" s="25">
        <f>'30 yr tmin'!H9-3.4149*'1-svf'!H9</f>
        <v>7.9572761530000005</v>
      </c>
      <c r="I9" s="25">
        <f>'30 yr tmin'!I9-3.4594*'1-svf'!I9</f>
        <v>8.426747818</v>
      </c>
      <c r="J9" s="25">
        <f>'30 yr tmin'!J9-3.2465*'1-svf'!J9</f>
        <v>6.172803605</v>
      </c>
      <c r="K9" s="25">
        <f>'30 yr tmin'!K9-2.074*'1-svf'!K9</f>
        <v>3.67717378</v>
      </c>
      <c r="L9" s="25">
        <f>'30 yr tmin'!L9-1.5553*'1-svf'!L9</f>
        <v>0.13301754100000007</v>
      </c>
      <c r="M9" s="25">
        <f>'30 yr tmin'!M9-1.1412*'1-svf'!M9</f>
        <v>-1.7828974359999998</v>
      </c>
      <c r="N9" s="26">
        <f t="shared" si="0"/>
        <v>2.6661024265</v>
      </c>
    </row>
    <row r="10" spans="1:14" ht="11.25">
      <c r="A10" s="20" t="s">
        <v>10</v>
      </c>
      <c r="B10" s="25">
        <f>'30 yr tmin'!B10-1.0021*'1-svf'!B10</f>
        <v>-0.5432671499999999</v>
      </c>
      <c r="C10" s="25">
        <f>'30 yr tmin'!C10-1.1791*'1-svf'!C10</f>
        <v>0.30778735</v>
      </c>
      <c r="D10" s="25">
        <f>'30 yr tmin'!D10-1.3582*'1-svf'!D10</f>
        <v>0.7570746999999998</v>
      </c>
      <c r="E10" s="25">
        <f>'30 yr tmin'!E10-1.0149*'1-svf'!E10</f>
        <v>2.5459616499999997</v>
      </c>
      <c r="F10" s="25">
        <f>'30 yr tmin'!F10-1.5067*'1-svf'!F10</f>
        <v>5.1321119500000005</v>
      </c>
      <c r="G10" s="25">
        <f>'30 yr tmin'!G10-1.7971*'1-svf'!G10</f>
        <v>7.8877403500000005</v>
      </c>
      <c r="H10" s="25">
        <f>'30 yr tmin'!H10-3.4149*'1-svf'!H10</f>
        <v>9.02636165</v>
      </c>
      <c r="I10" s="25">
        <f>'30 yr tmin'!I10-3.4594*'1-svf'!I10</f>
        <v>8.988914900000001</v>
      </c>
      <c r="J10" s="25">
        <f>'30 yr tmin'!J10-3.2465*'1-svf'!J10</f>
        <v>6.6680702499999995</v>
      </c>
      <c r="K10" s="25">
        <f>'30 yr tmin'!K10-2.074*'1-svf'!K10</f>
        <v>4.454729</v>
      </c>
      <c r="L10" s="25">
        <f>'30 yr tmin'!L10-1.5553*'1-svf'!L10</f>
        <v>1.19121505</v>
      </c>
      <c r="M10" s="25">
        <f>'30 yr tmin'!M10-1.1412*'1-svf'!M10</f>
        <v>-0.5603198</v>
      </c>
      <c r="N10" s="26">
        <f t="shared" si="0"/>
        <v>3.821364991666666</v>
      </c>
    </row>
    <row r="11" spans="1:14" ht="11.25">
      <c r="A11" s="20" t="s">
        <v>11</v>
      </c>
      <c r="B11" s="25">
        <f>'30 yr tmin'!B11-1.0021*'1-svf'!B11</f>
        <v>-1.3292573509999999</v>
      </c>
      <c r="C11" s="25">
        <f>'30 yr tmin'!C11-1.1791*'1-svf'!C11</f>
        <v>-0.8933912210000001</v>
      </c>
      <c r="D11" s="25">
        <f>'30 yr tmin'!D11-1.3582*'1-svf'!D11</f>
        <v>-0.059472442000000125</v>
      </c>
      <c r="E11" s="25">
        <f>'30 yr tmin'!E11-1.0149*'1-svf'!E11</f>
        <v>1.7588730810000004</v>
      </c>
      <c r="F11" s="25">
        <f>'30 yr tmin'!F11-1.5067*'1-svf'!F11</f>
        <v>4.2028220229999995</v>
      </c>
      <c r="G11" s="25">
        <f>'30 yr tmin'!G11-1.7971*'1-svf'!G11</f>
        <v>6.833531199</v>
      </c>
      <c r="H11" s="25">
        <f>'30 yr tmin'!H11-3.4149*'1-svf'!H11</f>
        <v>7.733329081000001</v>
      </c>
      <c r="I11" s="25">
        <f>'30 yr tmin'!I11-3.4594*'1-svf'!I11</f>
        <v>7.592063786000001</v>
      </c>
      <c r="J11" s="25">
        <f>'30 yr tmin'!J11-3.2465*'1-svf'!J11</f>
        <v>4.989488085</v>
      </c>
      <c r="K11" s="25">
        <f>'30 yr tmin'!K11-2.074*'1-svf'!K11</f>
        <v>2.6767590599999997</v>
      </c>
      <c r="L11" s="25">
        <f>'30 yr tmin'!L11-1.5553*'1-svf'!L11</f>
        <v>0.457754757</v>
      </c>
      <c r="M11" s="25">
        <f>'30 yr tmin'!M11-1.1412*'1-svf'!M11</f>
        <v>-1.258246172</v>
      </c>
      <c r="N11" s="26">
        <f t="shared" si="0"/>
        <v>2.7253544905000004</v>
      </c>
    </row>
    <row r="12" spans="1:14" ht="11.25">
      <c r="A12" s="20" t="s">
        <v>12</v>
      </c>
      <c r="B12" s="25">
        <f>'30 yr tmin'!B12-1.0021*'1-svf'!B12</f>
        <v>-1.165513329</v>
      </c>
      <c r="C12" s="25">
        <f>'30 yr tmin'!C12-1.1791*'1-svf'!C12</f>
        <v>-0.7360510589999999</v>
      </c>
      <c r="D12" s="25">
        <f>'30 yr tmin'!D12-1.3582*'1-svf'!D12</f>
        <v>-0.208612118</v>
      </c>
      <c r="E12" s="25">
        <f>'30 yr tmin'!E12-1.0149*'1-svf'!E12</f>
        <v>1.422153999</v>
      </c>
      <c r="F12" s="25">
        <f>'30 yr tmin'!F12-1.5067*'1-svf'!F12</f>
        <v>4.148309617</v>
      </c>
      <c r="G12" s="25">
        <f>'30 yr tmin'!G12-1.7971*'1-svf'!G12</f>
        <v>6.868512121</v>
      </c>
      <c r="H12" s="25">
        <f>'30 yr tmin'!H12-3.4149*'1-svf'!H12</f>
        <v>8.709777999</v>
      </c>
      <c r="I12" s="25">
        <f>'30 yr tmin'!I12-3.4594*'1-svf'!I12</f>
        <v>9.166902694000001</v>
      </c>
      <c r="J12" s="25">
        <f>'30 yr tmin'!J12-3.2465*'1-svf'!J12</f>
        <v>7.172029715000001</v>
      </c>
      <c r="K12" s="25">
        <f>'30 yr tmin'!K12-2.074*'1-svf'!K12</f>
        <v>4.401721740000001</v>
      </c>
      <c r="L12" s="25">
        <f>'30 yr tmin'!L12-1.5553*'1-svf'!L12</f>
        <v>0.6014840030000002</v>
      </c>
      <c r="M12" s="25">
        <f>'30 yr tmin'!M12-1.1412*'1-svf'!M12</f>
        <v>-1.499534788</v>
      </c>
      <c r="N12" s="26">
        <f t="shared" si="0"/>
        <v>3.240098382833334</v>
      </c>
    </row>
    <row r="13" spans="1:14" ht="11.25">
      <c r="A13" s="20" t="s">
        <v>13</v>
      </c>
      <c r="B13" s="25">
        <f>'30 yr tmin'!B13-1.0021*'1-svf'!B13</f>
        <v>-3.023395066</v>
      </c>
      <c r="C13" s="25">
        <f>'30 yr tmin'!C13-1.1791*'1-svf'!C13</f>
        <v>-2.786493486</v>
      </c>
      <c r="D13" s="25">
        <f>'30 yr tmin'!D13-1.3582*'1-svf'!D13</f>
        <v>-2.451526972</v>
      </c>
      <c r="E13" s="25">
        <f>'30 yr tmin'!E13-1.0149*'1-svf'!E13</f>
        <v>-0.7351897539999999</v>
      </c>
      <c r="F13" s="25">
        <f>'30 yr tmin'!F13-1.5067*'1-svf'!F13</f>
        <v>1.3116362180000003</v>
      </c>
      <c r="G13" s="25">
        <f>'30 yr tmin'!G13-1.7971*'1-svf'!G13</f>
        <v>4.444044234</v>
      </c>
      <c r="H13" s="25">
        <f>'30 yr tmin'!H13-3.4149*'1-svf'!H13</f>
        <v>6.853306246000001</v>
      </c>
      <c r="I13" s="25">
        <f>'30 yr tmin'!I13-3.4594*'1-svf'!I13</f>
        <v>7.512301276</v>
      </c>
      <c r="J13" s="25">
        <f>'30 yr tmin'!J13-3.2465*'1-svf'!J13</f>
        <v>5.3084801100000005</v>
      </c>
      <c r="K13" s="25">
        <f>'30 yr tmin'!K13-2.074*'1-svf'!K13</f>
        <v>2.38889196</v>
      </c>
      <c r="L13" s="25">
        <f>'30 yr tmin'!L13-1.5553*'1-svf'!L13</f>
        <v>-1.833146738</v>
      </c>
      <c r="M13" s="25">
        <f>'30 yr tmin'!M13-1.1412*'1-svf'!M13</f>
        <v>-3.151570152</v>
      </c>
      <c r="N13" s="26">
        <f t="shared" si="0"/>
        <v>1.1531114896666668</v>
      </c>
    </row>
    <row r="14" spans="1:14" ht="11.25">
      <c r="A14" s="20" t="s">
        <v>14</v>
      </c>
      <c r="B14" s="25">
        <f>'30 yr tmin'!B14-1.0021*'1-svf'!B14</f>
        <v>-1.53846665</v>
      </c>
      <c r="C14" s="25">
        <f>'30 yr tmin'!C14-1.1791*'1-svf'!C14</f>
        <v>-0.80422715</v>
      </c>
      <c r="D14" s="25">
        <f>'30 yr tmin'!D14-1.3582*'1-svf'!D14</f>
        <v>-0.2719543</v>
      </c>
      <c r="E14" s="25">
        <f>'30 yr tmin'!E14-1.0149*'1-svf'!E14</f>
        <v>1.6495461500000002</v>
      </c>
      <c r="F14" s="25">
        <f>'30 yr tmin'!F14-1.5067*'1-svf'!F14</f>
        <v>3.9889754500000008</v>
      </c>
      <c r="G14" s="25">
        <f>'30 yr tmin'!G14-1.7971*'1-svf'!G14</f>
        <v>6.81701585</v>
      </c>
      <c r="H14" s="25">
        <f>'30 yr tmin'!H14-3.4149*'1-svf'!H14</f>
        <v>8.60194615</v>
      </c>
      <c r="I14" s="25">
        <f>'30 yr tmin'!I14-3.4594*'1-svf'!I14</f>
        <v>8.860271899999999</v>
      </c>
      <c r="J14" s="25">
        <f>'30 yr tmin'!J14-3.2465*'1-svf'!J14</f>
        <v>6.659652749999999</v>
      </c>
      <c r="K14" s="25">
        <f>'30 yr tmin'!K14-2.074*'1-svf'!K14</f>
        <v>4.257699000000001</v>
      </c>
      <c r="L14" s="25">
        <f>'30 yr tmin'!L14-1.5553*'1-svf'!L14</f>
        <v>0.3434615500000002</v>
      </c>
      <c r="M14" s="25">
        <f>'30 yr tmin'!M14-1.1412*'1-svf'!M14</f>
        <v>-1.3687338</v>
      </c>
      <c r="N14" s="26">
        <f t="shared" si="0"/>
        <v>3.0995989083333337</v>
      </c>
    </row>
    <row r="15" spans="1:14" ht="11.25">
      <c r="A15" s="20" t="s">
        <v>15</v>
      </c>
      <c r="B15" s="25">
        <f>'30 yr tmin'!B15-1.0021*'1-svf'!B15</f>
        <v>-1.405938484</v>
      </c>
      <c r="C15" s="25">
        <f>'30 yr tmin'!C15-1.1791*'1-svf'!C15</f>
        <v>-0.365953564</v>
      </c>
      <c r="D15" s="25">
        <f>'30 yr tmin'!D15-1.3582*'1-svf'!D15</f>
        <v>0.3721328720000001</v>
      </c>
      <c r="E15" s="25">
        <f>'30 yr tmin'!E15-1.0149*'1-svf'!E15</f>
        <v>2.382489804</v>
      </c>
      <c r="F15" s="25">
        <f>'30 yr tmin'!F15-1.5067*'1-svf'!F15</f>
        <v>4.5378829320000005</v>
      </c>
      <c r="G15" s="25">
        <f>'30 yr tmin'!G15-1.7971*'1-svf'!G15</f>
        <v>7.275349716000001</v>
      </c>
      <c r="H15" s="25">
        <f>'30 yr tmin'!H15-3.4149*'1-svf'!H15</f>
        <v>7.912793804</v>
      </c>
      <c r="I15" s="25">
        <f>'30 yr tmin'!I15-3.4594*'1-svf'!I15</f>
        <v>7.872564024000001</v>
      </c>
      <c r="J15" s="25">
        <f>'30 yr tmin'!J15-3.2465*'1-svf'!J15</f>
        <v>5.365034140000001</v>
      </c>
      <c r="K15" s="25">
        <f>'30 yr tmin'!K15-2.074*'1-svf'!K15</f>
        <v>2.92502104</v>
      </c>
      <c r="L15" s="25">
        <f>'30 yr tmin'!L15-1.5553*'1-svf'!L15</f>
        <v>0.5939465880000001</v>
      </c>
      <c r="M15" s="25">
        <f>'30 yr tmin'!M15-1.1412*'1-svf'!M15</f>
        <v>-1.031690448</v>
      </c>
      <c r="N15" s="26">
        <f t="shared" si="0"/>
        <v>3.0361360353333335</v>
      </c>
    </row>
    <row r="16" spans="1:14" ht="11.25">
      <c r="A16" s="20" t="s">
        <v>16</v>
      </c>
      <c r="B16" s="25">
        <f>'30 yr tmin'!B16-1.0021*'1-svf'!B16</f>
        <v>-0.935500434</v>
      </c>
      <c r="C16" s="25">
        <f>'30 yr tmin'!C16-1.1791*'1-svf'!C16</f>
        <v>-0.3007370140000001</v>
      </c>
      <c r="D16" s="25">
        <f>'30 yr tmin'!D16-1.3582*'1-svf'!D16</f>
        <v>0.3320659719999999</v>
      </c>
      <c r="E16" s="25">
        <f>'30 yr tmin'!E16-1.0149*'1-svf'!E16</f>
        <v>2.1525502540000003</v>
      </c>
      <c r="F16" s="25">
        <f>'30 yr tmin'!F16-1.5067*'1-svf'!F16</f>
        <v>4.593435282</v>
      </c>
      <c r="G16" s="25">
        <f>'30 yr tmin'!G16-1.7971*'1-svf'!G16</f>
        <v>7.422335265999999</v>
      </c>
      <c r="H16" s="25">
        <f>'30 yr tmin'!H16-3.4149*'1-svf'!H16</f>
        <v>8.612054254</v>
      </c>
      <c r="I16" s="25">
        <f>'30 yr tmin'!I16-3.4594*'1-svf'!I16</f>
        <v>8.570511724000001</v>
      </c>
      <c r="J16" s="25">
        <f>'30 yr tmin'!J16-3.2465*'1-svf'!J16</f>
        <v>6.269262390000001</v>
      </c>
      <c r="K16" s="25">
        <f>'30 yr tmin'!K16-2.074*'1-svf'!K16</f>
        <v>3.7638380400000004</v>
      </c>
      <c r="L16" s="25">
        <f>'30 yr tmin'!L16-1.5553*'1-svf'!L16</f>
        <v>0.9480652379999999</v>
      </c>
      <c r="M16" s="25">
        <f>'30 yr tmin'!M16-1.1412*'1-svf'!M16</f>
        <v>-0.8653558480000001</v>
      </c>
      <c r="N16" s="26">
        <f t="shared" si="0"/>
        <v>3.380210427</v>
      </c>
    </row>
    <row r="17" spans="1:14" ht="11.25">
      <c r="A17" s="20" t="s">
        <v>17</v>
      </c>
      <c r="B17" s="25">
        <f>'30 yr tmin'!B17-1.0021*'1-svf'!B17</f>
        <v>-2.0543699770000003</v>
      </c>
      <c r="C17" s="25">
        <f>'30 yr tmin'!C17-1.1791*'1-svf'!C17</f>
        <v>-2.022939467</v>
      </c>
      <c r="D17" s="25">
        <f>'30 yr tmin'!D17-1.3582*'1-svf'!D17</f>
        <v>-1.493508934</v>
      </c>
      <c r="E17" s="25">
        <f>'30 yr tmin'!E17-1.0149*'1-svf'!E17</f>
        <v>0.033439686999999996</v>
      </c>
      <c r="F17" s="25">
        <f>'30 yr tmin'!F17-1.5067*'1-svf'!F17</f>
        <v>2.3650641209999996</v>
      </c>
      <c r="G17" s="25">
        <f>'30 yr tmin'!G17-1.7971*'1-svf'!G17</f>
        <v>5.088495872999999</v>
      </c>
      <c r="H17" s="25">
        <f>'30 yr tmin'!H17-3.4149*'1-svf'!H17</f>
        <v>6.647751687</v>
      </c>
      <c r="I17" s="25">
        <f>'30 yr tmin'!I17-3.4594*'1-svf'!I17</f>
        <v>6.705371222</v>
      </c>
      <c r="J17" s="25">
        <f>'30 yr tmin'!J17-3.2465*'1-svf'!J17</f>
        <v>4.608130794999999</v>
      </c>
      <c r="K17" s="25">
        <f>'30 yr tmin'!K17-2.074*'1-svf'!K17</f>
        <v>2.52478462</v>
      </c>
      <c r="L17" s="25">
        <f>'30 yr tmin'!L17-1.5553*'1-svf'!L17</f>
        <v>-0.681221061</v>
      </c>
      <c r="M17" s="25">
        <f>'30 yr tmin'!M17-1.1412*'1-svf'!M17</f>
        <v>-2.2868446440000003</v>
      </c>
      <c r="N17" s="26">
        <f t="shared" si="0"/>
        <v>1.6195128268333328</v>
      </c>
    </row>
    <row r="18" spans="1:14" ht="11.25">
      <c r="A18" s="20" t="s">
        <v>18</v>
      </c>
      <c r="B18" s="25">
        <f>'30 yr tmin'!B18-1.0021*'1-svf'!B18</f>
        <v>-0.535670791</v>
      </c>
      <c r="C18" s="25">
        <f>'30 yr tmin'!C18-1.1791*'1-svf'!C18</f>
        <v>0.19906253900000004</v>
      </c>
      <c r="D18" s="25">
        <f>'30 yr tmin'!D18-1.3582*'1-svf'!D18</f>
        <v>0.43183507799999976</v>
      </c>
      <c r="E18" s="25">
        <f>'30 yr tmin'!E18-1.0149*'1-svf'!E18</f>
        <v>2.052377721</v>
      </c>
      <c r="F18" s="25">
        <f>'30 yr tmin'!F18-1.5067*'1-svf'!F18</f>
        <v>4.493179143000001</v>
      </c>
      <c r="G18" s="25">
        <f>'30 yr tmin'!G18-1.7971*'1-svf'!G18</f>
        <v>7.622029759000001</v>
      </c>
      <c r="H18" s="25">
        <f>'30 yr tmin'!H18-3.4149*'1-svf'!H18</f>
        <v>9.211473721</v>
      </c>
      <c r="I18" s="25">
        <f>'30 yr tmin'!I18-3.4594*'1-svf'!I18</f>
        <v>9.169923626</v>
      </c>
      <c r="J18" s="25">
        <f>'30 yr tmin'!J18-3.2465*'1-svf'!J18</f>
        <v>7.268710485000001</v>
      </c>
      <c r="K18" s="25">
        <f>'30 yr tmin'!K18-2.074*'1-svf'!K18</f>
        <v>4.46348546</v>
      </c>
      <c r="L18" s="25">
        <f>'30 yr tmin'!L18-1.5553*'1-svf'!L18</f>
        <v>0.8478008369999999</v>
      </c>
      <c r="M18" s="25">
        <f>'30 yr tmin'!M18-1.1412*'1-svf'!M18</f>
        <v>-0.6655498519999999</v>
      </c>
      <c r="N18" s="26">
        <f t="shared" si="0"/>
        <v>3.7132214771666674</v>
      </c>
    </row>
    <row r="19" spans="1:14" ht="11.25">
      <c r="A19" s="20" t="s">
        <v>19</v>
      </c>
      <c r="B19" s="25">
        <f>'30 yr tmin'!B19-1.0021*'1-svf'!B19</f>
        <v>-0.66812881</v>
      </c>
      <c r="C19" s="25">
        <f>'30 yr tmin'!C19-1.1791*'1-svf'!C19</f>
        <v>-0.03912850999999984</v>
      </c>
      <c r="D19" s="25">
        <f>'30 yr tmin'!D19-1.3582*'1-svf'!D19</f>
        <v>0.08784297999999979</v>
      </c>
      <c r="E19" s="25">
        <f>'30 yr tmin'!E19-1.0149*'1-svf'!E19</f>
        <v>2.01950511</v>
      </c>
      <c r="F19" s="25">
        <f>'30 yr tmin'!F19-1.5067*'1-svf'!F19</f>
        <v>4.64437713</v>
      </c>
      <c r="G19" s="25">
        <f>'30 yr tmin'!G19-1.7971*'1-svf'!G19</f>
        <v>7.46382169</v>
      </c>
      <c r="H19" s="25">
        <f>'30 yr tmin'!H19-3.4149*'1-svf'!H19</f>
        <v>8.80086511</v>
      </c>
      <c r="I19" s="25">
        <f>'30 yr tmin'!I19-3.4594*'1-svf'!I19</f>
        <v>9.15787366</v>
      </c>
      <c r="J19" s="25">
        <f>'30 yr tmin'!J19-3.2465*'1-svf'!J19</f>
        <v>6.963556349999999</v>
      </c>
      <c r="K19" s="25">
        <f>'30 yr tmin'!K19-2.074*'1-svf'!K19</f>
        <v>4.496308600000001</v>
      </c>
      <c r="L19" s="25">
        <f>'30 yr tmin'!L19-1.5553*'1-svf'!L19</f>
        <v>0.8974246700000001</v>
      </c>
      <c r="M19" s="25">
        <f>'30 yr tmin'!M19-1.1412*'1-svf'!M19</f>
        <v>-0.7025133199999999</v>
      </c>
      <c r="N19" s="26">
        <f t="shared" si="0"/>
        <v>3.5934837216666664</v>
      </c>
    </row>
    <row r="20" spans="1:14" ht="11.25">
      <c r="A20" s="20" t="s">
        <v>20</v>
      </c>
      <c r="B20" s="25">
        <f>'30 yr tmin'!B20-1.0021*'1-svf'!B20</f>
        <v>-1.121140341</v>
      </c>
      <c r="C20" s="25">
        <f>'30 yr tmin'!C20-1.1791*'1-svf'!C20</f>
        <v>-0.583840511</v>
      </c>
      <c r="D20" s="25">
        <f>'30 yr tmin'!D20-1.3582*'1-svf'!D20</f>
        <v>0.451528978</v>
      </c>
      <c r="E20" s="25">
        <f>'30 yr tmin'!E20-1.0149*'1-svf'!E20</f>
        <v>2.2670937710000003</v>
      </c>
      <c r="F20" s="25">
        <f>'30 yr tmin'!F20-1.5067*'1-svf'!F20</f>
        <v>5.115026293</v>
      </c>
      <c r="G20" s="25">
        <f>'30 yr tmin'!G20-1.7971*'1-svf'!G20</f>
        <v>7.548087708999999</v>
      </c>
      <c r="H20" s="25">
        <f>'30 yr tmin'!H20-3.4149*'1-svf'!H20</f>
        <v>8.560989771</v>
      </c>
      <c r="I20" s="25">
        <f>'30 yr tmin'!I20-3.4594*'1-svf'!I20</f>
        <v>8.320084926</v>
      </c>
      <c r="J20" s="25">
        <f>'30 yr tmin'!J20-3.2465*'1-svf'!J20</f>
        <v>5.615784735</v>
      </c>
      <c r="K20" s="25">
        <f>'30 yr tmin'!K20-2.074*'1-svf'!K20</f>
        <v>2.9935584600000005</v>
      </c>
      <c r="L20" s="25">
        <f>'30 yr tmin'!L20-1.5553*'1-svf'!L20</f>
        <v>0.9703526870000001</v>
      </c>
      <c r="M20" s="25">
        <f>'30 yr tmin'!M20-1.1412*'1-svf'!M20</f>
        <v>-0.9490024519999999</v>
      </c>
      <c r="N20" s="26">
        <f t="shared" si="0"/>
        <v>3.2657103355</v>
      </c>
    </row>
    <row r="21" spans="1:14" ht="11.25">
      <c r="A21" s="20" t="s">
        <v>21</v>
      </c>
      <c r="B21" s="25">
        <f>'30 yr tmin'!B21-1.0021*'1-svf'!B21</f>
        <v>-0.6069906889999999</v>
      </c>
      <c r="C21" s="25">
        <f>'30 yr tmin'!C21-1.1791*'1-svf'!C21</f>
        <v>-0.06719161899999992</v>
      </c>
      <c r="D21" s="25">
        <f>'30 yr tmin'!D21-1.3582*'1-svf'!D21</f>
        <v>0.2707067620000001</v>
      </c>
      <c r="E21" s="25">
        <f>'30 yr tmin'!E21-1.0149*'1-svf'!E21</f>
        <v>2.181424159</v>
      </c>
      <c r="F21" s="25">
        <f>'30 yr tmin'!F21-1.5067*'1-svf'!F21</f>
        <v>4.536300897</v>
      </c>
      <c r="G21" s="25">
        <f>'30 yr tmin'!G21-1.7971*'1-svf'!G21</f>
        <v>7.4734627609999995</v>
      </c>
      <c r="H21" s="25">
        <f>'30 yr tmin'!H21-3.4149*'1-svf'!H21</f>
        <v>8.909208159</v>
      </c>
      <c r="I21" s="25">
        <f>'30 yr tmin'!I21-3.4594*'1-svf'!I21</f>
        <v>9.068931654</v>
      </c>
      <c r="J21" s="25">
        <f>'30 yr tmin'!J21-3.2465*'1-svf'!J21</f>
        <v>7.061625315000001</v>
      </c>
      <c r="K21" s="25">
        <f>'30 yr tmin'!K21-2.074*'1-svf'!K21</f>
        <v>4.32284334</v>
      </c>
      <c r="L21" s="25">
        <f>'30 yr tmin'!L21-1.5553*'1-svf'!L21</f>
        <v>0.7923135230000002</v>
      </c>
      <c r="M21" s="25">
        <f>'30 yr tmin'!M21-1.1412*'1-svf'!M21</f>
        <v>-0.932888708</v>
      </c>
      <c r="N21" s="26">
        <f t="shared" si="0"/>
        <v>3.5841454628333334</v>
      </c>
    </row>
    <row r="22" spans="1:14" ht="11.25">
      <c r="A22" s="20" t="s">
        <v>22</v>
      </c>
      <c r="B22" s="25">
        <f>'30 yr tmin'!B22-1.0021*'1-svf'!B22</f>
        <v>-1.311590328</v>
      </c>
      <c r="C22" s="25">
        <f>'30 yr tmin'!C22-1.1791*'1-svf'!C22</f>
        <v>-0.9726036880000001</v>
      </c>
      <c r="D22" s="25">
        <f>'30 yr tmin'!D22-1.3582*'1-svf'!D22</f>
        <v>-0.835527376</v>
      </c>
      <c r="E22" s="25">
        <f>'30 yr tmin'!E22-1.0149*'1-svf'!E22</f>
        <v>0.9767657679999999</v>
      </c>
      <c r="F22" s="25">
        <f>'30 yr tmin'!F22-1.5067*'1-svf'!F22</f>
        <v>3.129385144</v>
      </c>
      <c r="G22" s="25">
        <f>'30 yr tmin'!G22-1.7971*'1-svf'!G22</f>
        <v>6.065214072</v>
      </c>
      <c r="H22" s="25">
        <f>'30 yr tmin'!H22-3.4149*'1-svf'!H22</f>
        <v>8.193533768000002</v>
      </c>
      <c r="I22" s="25">
        <f>'30 yr tmin'!I22-3.4594*'1-svf'!I22</f>
        <v>8.653053008</v>
      </c>
      <c r="J22" s="25">
        <f>'30 yr tmin'!J22-3.2465*'1-svf'!J22</f>
        <v>6.746723879999999</v>
      </c>
      <c r="K22" s="25">
        <f>'30 yr tmin'!K22-2.074*'1-svf'!K22</f>
        <v>3.71332368</v>
      </c>
      <c r="L22" s="25">
        <f>'30 yr tmin'!L22-1.5553*'1-svf'!L22</f>
        <v>-0.2148253040000001</v>
      </c>
      <c r="M22" s="25">
        <f>'30 yr tmin'!M22-1.1412*'1-svf'!M22</f>
        <v>-1.6381268160000002</v>
      </c>
      <c r="N22" s="26">
        <f t="shared" si="0"/>
        <v>2.7087771506666662</v>
      </c>
    </row>
    <row r="23" spans="1:14" ht="11.25">
      <c r="A23" s="20" t="s">
        <v>23</v>
      </c>
      <c r="B23" s="25">
        <f>'30 yr tmin'!B23-1.0021*'1-svf'!B23</f>
        <v>-1.077979894</v>
      </c>
      <c r="C23" s="25">
        <f>'30 yr tmin'!C23-1.1791*'1-svf'!C23</f>
        <v>-0.733056674</v>
      </c>
      <c r="D23" s="25">
        <f>'30 yr tmin'!D23-1.3582*'1-svf'!D23</f>
        <v>-0.5899733480000001</v>
      </c>
      <c r="E23" s="25">
        <f>'30 yr tmin'!E23-1.0149*'1-svf'!E23</f>
        <v>1.110805514</v>
      </c>
      <c r="F23" s="25">
        <f>'30 yr tmin'!F23-1.5067*'1-svf'!F23</f>
        <v>3.279919862</v>
      </c>
      <c r="G23" s="25">
        <f>'30 yr tmin'!G23-1.7971*'1-svf'!G23</f>
        <v>6.125488806</v>
      </c>
      <c r="H23" s="25">
        <f>'30 yr tmin'!H23-3.4149*'1-svf'!H23</f>
        <v>7.508069514000001</v>
      </c>
      <c r="I23" s="25">
        <f>'30 yr tmin'!I23-3.4594*'1-svf'!I23</f>
        <v>7.769081284</v>
      </c>
      <c r="J23" s="25">
        <f>'30 yr tmin'!J23-3.2465*'1-svf'!J23</f>
        <v>6.05561149</v>
      </c>
      <c r="K23" s="25">
        <f>'30 yr tmin'!K23-2.074*'1-svf'!K23</f>
        <v>3.6828856400000003</v>
      </c>
      <c r="L23" s="25">
        <f>'30 yr tmin'!L23-1.5553*'1-svf'!L23</f>
        <v>0.13733945800000003</v>
      </c>
      <c r="M23" s="25">
        <f>'30 yr tmin'!M23-1.1412*'1-svf'!M23</f>
        <v>-1.399850968</v>
      </c>
      <c r="N23" s="26">
        <f t="shared" si="0"/>
        <v>2.655695057</v>
      </c>
    </row>
    <row r="24" spans="1:14" ht="11.25">
      <c r="A24" s="20" t="s">
        <v>24</v>
      </c>
      <c r="B24" s="25">
        <f>'30 yr tmin'!B24-1.0021*'1-svf'!B24</f>
        <v>-1.118015112</v>
      </c>
      <c r="C24" s="25">
        <f>'30 yr tmin'!C24-1.1791*'1-svf'!C24</f>
        <v>-0.527174552</v>
      </c>
      <c r="D24" s="25">
        <f>'30 yr tmin'!D24-1.3582*'1-svf'!D24</f>
        <v>0.2623708960000002</v>
      </c>
      <c r="E24" s="25">
        <f>'30 yr tmin'!E24-1.0149*'1-svf'!E24</f>
        <v>2.074090872</v>
      </c>
      <c r="F24" s="25">
        <f>'30 yr tmin'!F24-1.5067*'1-svf'!F24</f>
        <v>4.470787976</v>
      </c>
      <c r="G24" s="25">
        <f>'30 yr tmin'!G24-1.7971*'1-svf'!G24</f>
        <v>7.491692488</v>
      </c>
      <c r="H24" s="25">
        <f>'30 yr tmin'!H24-3.4149*'1-svf'!H24</f>
        <v>8.993962872</v>
      </c>
      <c r="I24" s="25">
        <f>'30 yr tmin'!I24-3.4594*'1-svf'!I24</f>
        <v>9.066518832</v>
      </c>
      <c r="J24" s="25">
        <f>'30 yr tmin'!J24-3.2465*'1-svf'!J24</f>
        <v>6.89781852</v>
      </c>
      <c r="K24" s="25">
        <f>'30 yr tmin'!K24-2.074*'1-svf'!K24</f>
        <v>4.12092272</v>
      </c>
      <c r="L24" s="25">
        <f>'30 yr tmin'!L24-1.5553*'1-svf'!L24</f>
        <v>0.9408153840000001</v>
      </c>
      <c r="M24" s="25">
        <f>'30 yr tmin'!M24-1.1412*'1-svf'!M24</f>
        <v>-1.103800864</v>
      </c>
      <c r="N24" s="26">
        <f t="shared" si="0"/>
        <v>3.464165836</v>
      </c>
    </row>
    <row r="25" spans="1:14" ht="11.25">
      <c r="A25" s="20" t="s">
        <v>25</v>
      </c>
      <c r="B25" s="25">
        <f>'30 yr tmin'!B25-1.0021*'1-svf'!B25</f>
        <v>-1.417081836</v>
      </c>
      <c r="C25" s="25">
        <f>'30 yr tmin'!C25-1.1791*'1-svf'!C25</f>
        <v>-0.579065156</v>
      </c>
      <c r="D25" s="25">
        <f>'30 yr tmin'!D25-1.3582*'1-svf'!D25</f>
        <v>-0.04297031200000001</v>
      </c>
      <c r="E25" s="25">
        <f>'30 yr tmin'!E25-1.0149*'1-svf'!E25</f>
        <v>1.7712041160000003</v>
      </c>
      <c r="F25" s="25">
        <f>'30 yr tmin'!F25-1.5067*'1-svf'!F25</f>
        <v>4.521128428000001</v>
      </c>
      <c r="G25" s="25">
        <f>'30 yr tmin'!G25-1.7971*'1-svf'!G25</f>
        <v>6.955365964</v>
      </c>
      <c r="H25" s="25">
        <f>'30 yr tmin'!H25-3.4149*'1-svf'!H25</f>
        <v>7.474820116</v>
      </c>
      <c r="I25" s="25">
        <f>'30 yr tmin'!I25-3.4594*'1-svf'!I25</f>
        <v>7.6340954960000005</v>
      </c>
      <c r="J25" s="25">
        <f>'30 yr tmin'!J25-3.2465*'1-svf'!J25</f>
        <v>4.82893306</v>
      </c>
      <c r="K25" s="25">
        <f>'30 yr tmin'!K25-2.074*'1-svf'!K25</f>
        <v>2.7019581599999998</v>
      </c>
      <c r="L25" s="25">
        <f>'30 yr tmin'!L25-1.5553*'1-svf'!L25</f>
        <v>0.3766516520000003</v>
      </c>
      <c r="M25" s="25">
        <f>'30 yr tmin'!M25-1.1412*'1-svf'!M25</f>
        <v>-1.544380592</v>
      </c>
      <c r="N25" s="26">
        <f t="shared" si="0"/>
        <v>2.723388258</v>
      </c>
    </row>
    <row r="26" spans="1:14" ht="11.25">
      <c r="A26" s="20" t="s">
        <v>26</v>
      </c>
      <c r="B26" s="25">
        <f>'30 yr tmin'!B26-1.0021*'1-svf'!B26</f>
        <v>-1.244789901</v>
      </c>
      <c r="C26" s="25">
        <f>'30 yr tmin'!C26-1.1791*'1-svf'!C26</f>
        <v>-0.8116672710000001</v>
      </c>
      <c r="D26" s="25">
        <f>'30 yr tmin'!D26-1.3582*'1-svf'!D26</f>
        <v>0.1194754579999997</v>
      </c>
      <c r="E26" s="25">
        <f>'30 yr tmin'!E26-1.0149*'1-svf'!E26</f>
        <v>1.843142131</v>
      </c>
      <c r="F26" s="25">
        <f>'30 yr tmin'!F26-1.5067*'1-svf'!F26</f>
        <v>4.079468173</v>
      </c>
      <c r="G26" s="25">
        <f>'30 yr tmin'!G26-1.7971*'1-svf'!G26</f>
        <v>6.605676149000001</v>
      </c>
      <c r="H26" s="25">
        <f>'30 yr tmin'!H26-3.4149*'1-svf'!H26</f>
        <v>7.580398131000001</v>
      </c>
      <c r="I26" s="25">
        <f>'30 yr tmin'!I26-3.4594*'1-svf'!I26</f>
        <v>7.538443086000001</v>
      </c>
      <c r="J26" s="25">
        <f>'30 yr tmin'!J26-3.2465*'1-svf'!J26</f>
        <v>4.839167335</v>
      </c>
      <c r="K26" s="25">
        <f>'30 yr tmin'!K26-2.074*'1-svf'!K26</f>
        <v>2.64461206</v>
      </c>
      <c r="L26" s="25">
        <f>'30 yr tmin'!L26-1.5553*'1-svf'!L26</f>
        <v>0.533647607</v>
      </c>
      <c r="M26" s="25">
        <f>'30 yr tmin'!M26-1.1412*'1-svf'!M26</f>
        <v>-1.075934772</v>
      </c>
      <c r="N26" s="26">
        <f t="shared" si="0"/>
        <v>2.720969848833333</v>
      </c>
    </row>
    <row r="27" spans="1:14" ht="11.25">
      <c r="A27" s="20" t="s">
        <v>27</v>
      </c>
      <c r="B27" s="25">
        <f>'30 yr tmin'!B27-1.0021*'1-svf'!B27</f>
        <v>-1.531452832</v>
      </c>
      <c r="C27" s="25">
        <f>'30 yr tmin'!C27-1.1791*'1-svf'!C27</f>
        <v>-0.7606486720000001</v>
      </c>
      <c r="D27" s="25">
        <f>'30 yr tmin'!D27-1.3582*'1-svf'!D27</f>
        <v>-0.4913773440000001</v>
      </c>
      <c r="E27" s="25">
        <f>'30 yr tmin'!E27-1.0149*'1-svf'!E27</f>
        <v>1.1592041919999998</v>
      </c>
      <c r="F27" s="25">
        <f>'30 yr tmin'!F27-1.5067*'1-svf'!F27</f>
        <v>3.6002295360000005</v>
      </c>
      <c r="G27" s="25">
        <f>'30 yr tmin'!G27-1.7971*'1-svf'!G27</f>
        <v>6.188260768</v>
      </c>
      <c r="H27" s="25">
        <f>'30 yr tmin'!H27-3.4149*'1-svf'!H27</f>
        <v>8.007396192</v>
      </c>
      <c r="I27" s="25">
        <f>'30 yr tmin'!I27-3.4594*'1-svf'!I27</f>
        <v>8.374914752</v>
      </c>
      <c r="J27" s="25">
        <f>'30 yr tmin'!J27-3.2465*'1-svf'!J27</f>
        <v>5.93031472</v>
      </c>
      <c r="K27" s="25">
        <f>'30 yr tmin'!K27-2.074*'1-svf'!K27</f>
        <v>3.58614592</v>
      </c>
      <c r="L27" s="25">
        <f>'30 yr tmin'!L27-1.5553*'1-svf'!L27</f>
        <v>0.36475542399999994</v>
      </c>
      <c r="M27" s="25">
        <f>'30 yr tmin'!M27-1.1412*'1-svf'!M27</f>
        <v>-1.4329847039999999</v>
      </c>
      <c r="N27" s="26">
        <f t="shared" si="0"/>
        <v>2.7495631626666666</v>
      </c>
    </row>
    <row r="28" spans="1:14" ht="11.25">
      <c r="A28" s="20" t="s">
        <v>28</v>
      </c>
      <c r="B28" s="25">
        <f>'30 yr tmin'!B28-1.0021*'1-svf'!B28</f>
        <v>-1.0023008610000002</v>
      </c>
      <c r="C28" s="25">
        <f>'30 yr tmin'!C28-1.1791*'1-svf'!C28</f>
        <v>-0.461673431</v>
      </c>
      <c r="D28" s="25">
        <f>'30 yr tmin'!D28-1.3582*'1-svf'!D28</f>
        <v>0.377063138</v>
      </c>
      <c r="E28" s="25">
        <f>'30 yr tmin'!E28-1.0149*'1-svf'!E28</f>
        <v>2.086173891</v>
      </c>
      <c r="F28" s="25">
        <f>'30 yr tmin'!F28-1.5067*'1-svf'!F28</f>
        <v>4.543352253</v>
      </c>
      <c r="G28" s="25">
        <f>'30 yr tmin'!G28-1.7971*'1-svf'!G28</f>
        <v>7.381873189</v>
      </c>
      <c r="H28" s="25">
        <f>'30 yr tmin'!H28-3.4149*'1-svf'!H28</f>
        <v>8.425189891</v>
      </c>
      <c r="I28" s="25">
        <f>'30 yr tmin'!I28-3.4594*'1-svf'!I28</f>
        <v>8.385121646</v>
      </c>
      <c r="J28" s="25">
        <f>'30 yr tmin'!J28-3.2465*'1-svf'!J28</f>
        <v>6.376818935000001</v>
      </c>
      <c r="K28" s="25">
        <f>'30 yr tmin'!K28-2.074*'1-svf'!K28</f>
        <v>3.43254966</v>
      </c>
      <c r="L28" s="25">
        <f>'30 yr tmin'!L28-1.5553*'1-svf'!L28</f>
        <v>0.8995923269999999</v>
      </c>
      <c r="M28" s="25">
        <f>'30 yr tmin'!M28-1.1412*'1-svf'!M28</f>
        <v>-0.727547892</v>
      </c>
      <c r="N28" s="26">
        <f t="shared" si="0"/>
        <v>3.309684395500001</v>
      </c>
    </row>
    <row r="29" spans="1:14" ht="11.25">
      <c r="A29" s="20" t="s">
        <v>29</v>
      </c>
      <c r="B29" s="25">
        <f>'30 yr tmin'!B29-1.0021*'1-svf'!B29</f>
        <v>-1.319486876</v>
      </c>
      <c r="C29" s="25">
        <f>'30 yr tmin'!C29-1.1791*'1-svf'!C29</f>
        <v>-2.4818949960000003</v>
      </c>
      <c r="D29" s="25">
        <f>'30 yr tmin'!D29-1.3582*'1-svf'!D29</f>
        <v>-2.246229992</v>
      </c>
      <c r="E29" s="25">
        <f>'30 yr tmin'!E29-1.0149*'1-svf'!E29</f>
        <v>-0.33123164399999994</v>
      </c>
      <c r="F29" s="25">
        <f>'30 yr tmin'!F29-1.5067*'1-svf'!F29</f>
        <v>1.017512348</v>
      </c>
      <c r="G29" s="25">
        <f>'30 yr tmin'!G29-1.7971*'1-svf'!G29</f>
        <v>4.551052924</v>
      </c>
      <c r="H29" s="25">
        <f>'30 yr tmin'!H29-3.4149*'1-svf'!H29</f>
        <v>6.566624355999999</v>
      </c>
      <c r="I29" s="25">
        <f>'30 yr tmin'!I29-3.4594*'1-svf'!I29</f>
        <v>6.925792936</v>
      </c>
      <c r="J29" s="25">
        <f>'30 yr tmin'!J29-3.2465*'1-svf'!J29</f>
        <v>4.521141459999999</v>
      </c>
      <c r="K29" s="25">
        <f>'30 yr tmin'!K29-2.074*'1-svf'!K29</f>
        <v>2.89698056</v>
      </c>
      <c r="L29" s="25">
        <f>'30 yr tmin'!L29-1.5553*'1-svf'!L29</f>
        <v>-2.227081068</v>
      </c>
      <c r="M29" s="25">
        <f>'30 yr tmin'!M29-1.1412*'1-svf'!M29</f>
        <v>-2.747119472</v>
      </c>
      <c r="N29" s="26">
        <f t="shared" si="0"/>
        <v>1.2605050446666666</v>
      </c>
    </row>
    <row r="30" spans="1:14" ht="11.25">
      <c r="A30" s="20" t="s">
        <v>30</v>
      </c>
      <c r="B30" s="25">
        <f>'30 yr tmin'!B30-1.0021*'1-svf'!B30</f>
        <v>-0.5011684879999999</v>
      </c>
      <c r="C30" s="25">
        <f>'30 yr tmin'!C30-1.1791*'1-svf'!C30</f>
        <v>0.43965895200000005</v>
      </c>
      <c r="D30" s="25">
        <f>'30 yr tmin'!D30-1.3582*'1-svf'!D30</f>
        <v>0.9785979040000001</v>
      </c>
      <c r="E30" s="25">
        <f>'30 yr tmin'!E30-1.0149*'1-svf'!E30</f>
        <v>2.287320728</v>
      </c>
      <c r="F30" s="25">
        <f>'30 yr tmin'!F30-1.5067*'1-svf'!F30</f>
        <v>5.045054824</v>
      </c>
      <c r="G30" s="25">
        <f>'30 yr tmin'!G30-1.7971*'1-svf'!G30</f>
        <v>8.183903912000002</v>
      </c>
      <c r="H30" s="25">
        <f>'30 yr tmin'!H30-3.4149*'1-svf'!H30</f>
        <v>8.729048728</v>
      </c>
      <c r="I30" s="25">
        <f>'30 yr tmin'!I30-3.4594*'1-svf'!I30</f>
        <v>8.489030768</v>
      </c>
      <c r="J30" s="25">
        <f>'30 yr tmin'!J30-3.2465*'1-svf'!J30</f>
        <v>6.980487480000001</v>
      </c>
      <c r="K30" s="25">
        <f>'30 yr tmin'!K30-2.074*'1-svf'!K30</f>
        <v>4.13489328</v>
      </c>
      <c r="L30" s="25">
        <f>'30 yr tmin'!L30-1.5553*'1-svf'!L30</f>
        <v>0.8013498160000003</v>
      </c>
      <c r="M30" s="25">
        <f>'30 yr tmin'!M30-1.1412*'1-svf'!M30</f>
        <v>-0.2262583359999999</v>
      </c>
      <c r="N30" s="26">
        <f t="shared" si="0"/>
        <v>3.7784932973333336</v>
      </c>
    </row>
    <row r="31" spans="1:14" ht="11.25">
      <c r="A31" s="20" t="s">
        <v>31</v>
      </c>
      <c r="B31" s="25">
        <f>'30 yr tmin'!B31-1.0021*'1-svf'!B31</f>
        <v>-2.154239704</v>
      </c>
      <c r="C31" s="25">
        <f>'30 yr tmin'!C31-1.1791*'1-svf'!C31</f>
        <v>-1.622786184</v>
      </c>
      <c r="D31" s="25">
        <f>'30 yr tmin'!D31-1.3582*'1-svf'!D31</f>
        <v>-1.1933323679999999</v>
      </c>
      <c r="E31" s="25">
        <f>'30 yr tmin'!E31-1.0149*'1-svf'!E31</f>
        <v>-0.06642837599999984</v>
      </c>
      <c r="F31" s="25">
        <f>'30 yr tmin'!F31-1.5067*'1-svf'!F31</f>
        <v>1.865259992</v>
      </c>
      <c r="G31" s="25">
        <f>'30 yr tmin'!G31-1.7971*'1-svf'!G31</f>
        <v>5.288729496</v>
      </c>
      <c r="H31" s="25">
        <f>'30 yr tmin'!H31-3.4149*'1-svf'!H31</f>
        <v>7.348195624</v>
      </c>
      <c r="I31" s="25">
        <f>'30 yr tmin'!I31-3.4594*'1-svf'!I31</f>
        <v>7.705820944</v>
      </c>
      <c r="J31" s="25">
        <f>'30 yr tmin'!J31-3.2465*'1-svf'!J31</f>
        <v>6.50855284</v>
      </c>
      <c r="K31" s="25">
        <f>'30 yr tmin'!K31-2.074*'1-svf'!K31</f>
        <v>3.7250542400000004</v>
      </c>
      <c r="L31" s="25">
        <f>'30 yr tmin'!L31-1.5553*'1-svf'!L31</f>
        <v>-1.281018872</v>
      </c>
      <c r="M31" s="25">
        <f>'30 yr tmin'!M31-1.1412*'1-svf'!M31</f>
        <v>-1.6866962879999998</v>
      </c>
      <c r="N31" s="26">
        <f t="shared" si="0"/>
        <v>2.0364259453333333</v>
      </c>
    </row>
    <row r="32" spans="1:14" ht="11.25">
      <c r="A32" s="20" t="s">
        <v>32</v>
      </c>
      <c r="B32" s="25">
        <f>'30 yr tmin'!B32-1.0021*'1-svf'!B32</f>
        <v>-0.025940399999999975</v>
      </c>
      <c r="C32" s="25">
        <f>'30 yr tmin'!C32-1.1791*'1-svf'!C32</f>
        <v>0.4105116</v>
      </c>
      <c r="D32" s="25">
        <f>'30 yr tmin'!D32-1.3582*'1-svf'!D32</f>
        <v>1.1450231999999998</v>
      </c>
      <c r="E32" s="25">
        <f>'30 yr tmin'!E32-1.0149*'1-svf'!E32</f>
        <v>2.9622324</v>
      </c>
      <c r="F32" s="25">
        <f>'30 yr tmin'!F32-1.5067*'1-svf'!F32</f>
        <v>5.9078092</v>
      </c>
      <c r="G32" s="25">
        <f>'30 yr tmin'!G32-1.7971*'1-svf'!G32</f>
        <v>8.239479600000001</v>
      </c>
      <c r="H32" s="25">
        <f>'30 yr tmin'!H32-3.4149*'1-svf'!H32</f>
        <v>9.9446324</v>
      </c>
      <c r="I32" s="25">
        <f>'30 yr tmin'!I32-3.4594*'1-svf'!I32</f>
        <v>10.403514399999999</v>
      </c>
      <c r="J32" s="25">
        <f>'30 yr tmin'!J32-3.2465*'1-svf'!J32</f>
        <v>7.700233999999999</v>
      </c>
      <c r="K32" s="25">
        <f>'30 yr tmin'!K32-2.074*'1-svf'!K32</f>
        <v>5.683624</v>
      </c>
      <c r="L32" s="25">
        <f>'30 yr tmin'!L32-1.5553*'1-svf'!L32</f>
        <v>1.0629028</v>
      </c>
      <c r="M32" s="25">
        <f>'30 yr tmin'!M32-1.1412*'1-svf'!M32</f>
        <v>0.045531200000000105</v>
      </c>
      <c r="N32" s="26">
        <f t="shared" si="0"/>
        <v>4.456629533333334</v>
      </c>
    </row>
    <row r="33" spans="1:14" ht="11.25">
      <c r="A33" s="20" t="s">
        <v>33</v>
      </c>
      <c r="B33" s="25">
        <f>'30 yr tmin'!B33-1.0021*'1-svf'!B33</f>
        <v>-1.387048899</v>
      </c>
      <c r="C33" s="25">
        <f>'30 yr tmin'!C33-1.1791*'1-svf'!C33</f>
        <v>-0.743727529</v>
      </c>
      <c r="D33" s="25">
        <f>'30 yr tmin'!D33-1.3582*'1-svf'!D33</f>
        <v>-0.5022650580000001</v>
      </c>
      <c r="E33" s="25">
        <f>'30 yr tmin'!E33-1.0149*'1-svf'!E33</f>
        <v>1.4016206689999997</v>
      </c>
      <c r="F33" s="25">
        <f>'30 yr tmin'!F33-1.5067*'1-svf'!F33</f>
        <v>3.1662842270000002</v>
      </c>
      <c r="G33" s="25">
        <f>'30 yr tmin'!G33-1.7971*'1-svf'!G33</f>
        <v>5.609225051</v>
      </c>
      <c r="H33" s="25">
        <f>'30 yr tmin'!H33-3.4149*'1-svf'!H33</f>
        <v>6.577164669</v>
      </c>
      <c r="I33" s="25">
        <f>'30 yr tmin'!I33-3.4594*'1-svf'!I33</f>
        <v>6.537773714</v>
      </c>
      <c r="J33" s="25">
        <f>'30 yr tmin'!J33-3.2465*'1-svf'!J33</f>
        <v>4.526230665</v>
      </c>
      <c r="K33" s="25">
        <f>'30 yr tmin'!K33-2.074*'1-svf'!K33</f>
        <v>2.5641159400000006</v>
      </c>
      <c r="L33" s="25">
        <f>'30 yr tmin'!L33-1.5553*'1-svf'!L33</f>
        <v>0.12326399300000013</v>
      </c>
      <c r="M33" s="25">
        <f>'30 yr tmin'!M33-1.1412*'1-svf'!M33</f>
        <v>-1.4101788280000003</v>
      </c>
      <c r="N33" s="26">
        <f t="shared" si="0"/>
        <v>2.2052048845</v>
      </c>
    </row>
    <row r="34" spans="1:14" ht="11.25">
      <c r="A34" s="20" t="s">
        <v>34</v>
      </c>
      <c r="B34" s="25">
        <f>'30 yr tmin'!B34-1.0021*'1-svf'!B34</f>
        <v>-2.0715058870000003</v>
      </c>
      <c r="C34" s="25">
        <f>'30 yr tmin'!C34-1.1791*'1-svf'!C34</f>
        <v>-2.143102077</v>
      </c>
      <c r="D34" s="25">
        <f>'30 yr tmin'!D34-1.3582*'1-svf'!D34</f>
        <v>-1.3167341540000002</v>
      </c>
      <c r="E34" s="25">
        <f>'30 yr tmin'!E34-1.0149*'1-svf'!E34</f>
        <v>0.216084897</v>
      </c>
      <c r="F34" s="25">
        <f>'30 yr tmin'!F34-1.5067*'1-svf'!F34</f>
        <v>2.6392995509999997</v>
      </c>
      <c r="G34" s="25">
        <f>'30 yr tmin'!G34-1.7971*'1-svf'!G34</f>
        <v>5.557765463</v>
      </c>
      <c r="H34" s="25">
        <f>'30 yr tmin'!H34-3.4149*'1-svf'!H34</f>
        <v>6.889356896999999</v>
      </c>
      <c r="I34" s="25">
        <f>'30 yr tmin'!I34-3.4594*'1-svf'!I34</f>
        <v>6.746215481999999</v>
      </c>
      <c r="J34" s="25">
        <f>'30 yr tmin'!J34-3.2465*'1-svf'!J34</f>
        <v>4.5526156449999995</v>
      </c>
      <c r="K34" s="25">
        <f>'30 yr tmin'!K34-2.074*'1-svf'!K34</f>
        <v>2.5893192199999997</v>
      </c>
      <c r="L34" s="25">
        <f>'30 yr tmin'!L34-1.5553*'1-svf'!L34</f>
        <v>-0.2078166909999999</v>
      </c>
      <c r="M34" s="25">
        <f>'30 yr tmin'!M34-1.1412*'1-svf'!M34</f>
        <v>-1.9063591640000002</v>
      </c>
      <c r="N34" s="26">
        <f t="shared" si="0"/>
        <v>1.795428265166666</v>
      </c>
    </row>
    <row r="35" spans="1:14" ht="11.25">
      <c r="A35" s="20" t="s">
        <v>35</v>
      </c>
      <c r="B35" s="25">
        <f>'30 yr tmin'!B35-1.0021*'1-svf'!B35</f>
        <v>-0.709696359</v>
      </c>
      <c r="C35" s="25">
        <f>'30 yr tmin'!C35-1.1791*'1-svf'!C35</f>
        <v>-0.2703751889999999</v>
      </c>
      <c r="D35" s="25">
        <f>'30 yr tmin'!D35-1.3582*'1-svf'!D35</f>
        <v>-0.03296037800000007</v>
      </c>
      <c r="E35" s="25">
        <f>'30 yr tmin'!E35-1.0149*'1-svf'!E35</f>
        <v>1.378683929</v>
      </c>
      <c r="F35" s="25">
        <f>'30 yr tmin'!F35-1.5067*'1-svf'!F35</f>
        <v>4.132232807</v>
      </c>
      <c r="G35" s="25">
        <f>'30 yr tmin'!G35-1.7971*'1-svf'!G35</f>
        <v>7.168610591000001</v>
      </c>
      <c r="H35" s="25">
        <f>'30 yr tmin'!H35-3.4149*'1-svf'!H35</f>
        <v>8.699987929</v>
      </c>
      <c r="I35" s="25">
        <f>'30 yr tmin'!I35-3.4594*'1-svf'!I35</f>
        <v>8.759591274</v>
      </c>
      <c r="J35" s="25">
        <f>'30 yr tmin'!J35-3.2465*'1-svf'!J35</f>
        <v>6.352859765000001</v>
      </c>
      <c r="K35" s="25">
        <f>'30 yr tmin'!K35-2.074*'1-svf'!K35</f>
        <v>4.1172435400000005</v>
      </c>
      <c r="L35" s="25">
        <f>'30 yr tmin'!L35-1.5553*'1-svf'!L35</f>
        <v>0.5881142130000001</v>
      </c>
      <c r="M35" s="25">
        <f>'30 yr tmin'!M35-1.1412*'1-svf'!M35</f>
        <v>-0.7359699479999999</v>
      </c>
      <c r="N35" s="26">
        <f t="shared" si="0"/>
        <v>3.287360181166667</v>
      </c>
    </row>
    <row r="36" spans="1:14" ht="11.25">
      <c r="A36" s="20" t="s">
        <v>36</v>
      </c>
      <c r="B36" s="25">
        <f>'30 yr tmin'!B36-1.0021*'1-svf'!B36</f>
        <v>-2.067377676</v>
      </c>
      <c r="C36" s="25">
        <f>'30 yr tmin'!C36-1.1791*'1-svf'!C36</f>
        <v>-1.520581796</v>
      </c>
      <c r="D36" s="25">
        <f>'30 yr tmin'!D36-1.3582*'1-svf'!D36</f>
        <v>-1.175603592</v>
      </c>
      <c r="E36" s="25">
        <f>'30 yr tmin'!E36-1.0149*'1-svf'!E36</f>
        <v>0.521543156</v>
      </c>
      <c r="F36" s="25">
        <f>'30 yr tmin'!F36-1.5067*'1-svf'!F36</f>
        <v>2.6958607480000003</v>
      </c>
      <c r="G36" s="25">
        <f>'30 yr tmin'!G36-1.7971*'1-svf'!G36</f>
        <v>5.544502123999999</v>
      </c>
      <c r="H36" s="25">
        <f>'30 yr tmin'!H36-3.4149*'1-svf'!H36</f>
        <v>6.644199156</v>
      </c>
      <c r="I36" s="25">
        <f>'30 yr tmin'!I36-3.4594*'1-svf'!I36</f>
        <v>6.705681735999999</v>
      </c>
      <c r="J36" s="25">
        <f>'30 yr tmin'!J36-3.2465*'1-svf'!J36</f>
        <v>4.68995946</v>
      </c>
      <c r="K36" s="25">
        <f>'30 yr tmin'!K36-2.074*'1-svf'!K36</f>
        <v>2.20482856</v>
      </c>
      <c r="L36" s="25">
        <f>'30 yr tmin'!L36-1.5553*'1-svf'!L36</f>
        <v>-0.24620546799999987</v>
      </c>
      <c r="M36" s="25">
        <f>'30 yr tmin'!M36-1.1412*'1-svf'!M36</f>
        <v>-1.787777072</v>
      </c>
      <c r="N36" s="26">
        <f t="shared" si="0"/>
        <v>1.8507524446666663</v>
      </c>
    </row>
    <row r="37" spans="1:14" ht="11.25">
      <c r="A37" s="20" t="s">
        <v>62</v>
      </c>
      <c r="B37" s="25">
        <v>-1.8</v>
      </c>
      <c r="C37" s="25">
        <v>-1</v>
      </c>
      <c r="D37" s="25">
        <v>0.3</v>
      </c>
      <c r="E37" s="25">
        <v>2</v>
      </c>
      <c r="F37" s="25">
        <v>4.5</v>
      </c>
      <c r="G37" s="25">
        <v>7.3</v>
      </c>
      <c r="H37" s="25">
        <v>9.3</v>
      </c>
      <c r="I37" s="25">
        <v>8.8</v>
      </c>
      <c r="J37" s="25">
        <v>6.1</v>
      </c>
      <c r="K37" s="25">
        <v>2.9</v>
      </c>
      <c r="L37" s="25">
        <v>0.6</v>
      </c>
      <c r="M37" s="25">
        <v>-1.3</v>
      </c>
      <c r="N37" s="26">
        <v>3.1</v>
      </c>
    </row>
    <row r="38" spans="2:14" ht="11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2:13" ht="11.25"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ht="11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ht="11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ht="11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</sheetData>
  <printOptions/>
  <pageMargins left="1" right="1.3" top="1.6" bottom="1.3" header="0.5" footer="0.5"/>
  <pageSetup fitToHeight="1" fitToWidth="1" horizontalDpi="300" verticalDpi="3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2002-02-14T22:26:38Z</cp:lastPrinted>
  <dcterms:created xsi:type="dcterms:W3CDTF">2001-12-02T20:15:36Z</dcterms:created>
  <dcterms:modified xsi:type="dcterms:W3CDTF">2002-02-14T22:26:41Z</dcterms:modified>
  <cp:category/>
  <cp:version/>
  <cp:contentType/>
  <cp:contentStatus/>
</cp:coreProperties>
</file>