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7250" windowHeight="10950" tabRatio="963" firstSheet="5" activeTab="7"/>
  </bookViews>
  <sheets>
    <sheet name="30 yr tmax" sheetId="1" r:id="rId1"/>
    <sheet name="30 yr tmin" sheetId="2" r:id="rId2"/>
    <sheet name="843 norm radn" sheetId="3" r:id="rId3"/>
    <sheet name="843 monthly canopy corr tmax" sheetId="4" r:id="rId4"/>
    <sheet name="843 monthly canopy corr tmin" sheetId="5" r:id="rId5"/>
    <sheet name="843 ave canopy corr tmax" sheetId="6" r:id="rId6"/>
    <sheet name="843 ave canopy corr tmin" sheetId="7" r:id="rId7"/>
    <sheet name="843 monthly prism corr tmax" sheetId="8" r:id="rId8"/>
    <sheet name="843 monthly prism corr tmin" sheetId="9" r:id="rId9"/>
    <sheet name="843 ave prism corr tmax" sheetId="10" r:id="rId10"/>
    <sheet name="843 ave prism corr tmin" sheetId="11" r:id="rId11"/>
  </sheets>
  <externalReferences>
    <externalReference r:id="rId14"/>
  </externalReferences>
  <definedNames/>
  <calcPr calcMode="manual" fullCalcOnLoad="1"/>
</workbook>
</file>

<file path=xl/sharedStrings.xml><?xml version="1.0" encoding="utf-8"?>
<sst xmlns="http://schemas.openxmlformats.org/spreadsheetml/2006/main" count="416" uniqueCount="45">
  <si>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</si>
  <si>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</si>
  <si>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</si>
  <si>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</si>
  <si>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</si>
  <si>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</si>
  <si>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</si>
  <si>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</si>
  <si>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</si>
  <si>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</si>
  <si>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</si>
  <si>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</si>
  <si>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</si>
  <si>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</si>
  <si>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</si>
  <si>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</si>
  <si>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</si>
  <si>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</si>
  <si>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</si>
  <si>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</si>
  <si>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</si>
  <si>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</si>
  <si>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</si>
  <si>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</si>
  <si>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</si>
  <si>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</si>
  <si>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</si>
  <si>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</si>
  <si>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</si>
  <si>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</si>
  <si>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</si>
  <si>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</si>
  <si>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</si>
  <si>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</si>
  <si>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</si>
  <si>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</si>
  <si>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</si>
  <si>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</si>
  <si>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</si>
  <si>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843m Nomalized Radn</t>
  </si>
  <si>
    <t>30yr Canopy-Corrected Normalized Tmax based on 843m Nomalized Radn (Using a different correction factor for each month)</t>
  </si>
  <si>
    <t>30yr Canopy-Corrected Normalized Tmin based on 843m Nomalized Radn (Using a different correction factor for each month)</t>
  </si>
  <si>
    <t>30yr Canopy-Corrected Normalized Tmax based on 843m Nomalized Radn (Using average correction factor for all months)</t>
  </si>
  <si>
    <t>30yr Canopy-Corrected Normalized Tmin based on 843m Nomalized Radn (Using average correction factor for all months)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</si>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</sst>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"/>
      <sheetName val="normzd 843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4">
        <row r="4">
          <cell r="B4">
            <v>2.8598590545044544</v>
          </cell>
          <cell r="C4">
            <v>5.367589391552588</v>
          </cell>
          <cell r="D4">
            <v>9.31348987345176</v>
          </cell>
          <cell r="E4">
            <v>14.149772927463475</v>
          </cell>
          <cell r="F4">
            <v>17.183712615031663</v>
          </cell>
          <cell r="G4">
            <v>20.606079458855266</v>
          </cell>
          <cell r="H4">
            <v>22.058629418630883</v>
          </cell>
          <cell r="I4">
            <v>19.79127063475717</v>
          </cell>
          <cell r="J4">
            <v>14.652399337143116</v>
          </cell>
          <cell r="K4">
            <v>7.925332181626981</v>
          </cell>
          <cell r="L4">
            <v>3.5649833806418085</v>
          </cell>
          <cell r="M4">
            <v>2.4978978735426627</v>
          </cell>
        </row>
        <row r="5">
          <cell r="B5">
            <v>1.1806363704645428</v>
          </cell>
          <cell r="C5">
            <v>1.756482882309977</v>
          </cell>
          <cell r="D5">
            <v>2.446182717577007</v>
          </cell>
          <cell r="E5">
            <v>4.841002827777273</v>
          </cell>
          <cell r="F5">
            <v>7.188461424292196</v>
          </cell>
          <cell r="G5">
            <v>8.455946615321164</v>
          </cell>
          <cell r="H5">
            <v>8.77678137050209</v>
          </cell>
          <cell r="I5">
            <v>7.699988037379919</v>
          </cell>
          <cell r="J5">
            <v>4.373278811391923</v>
          </cell>
          <cell r="K5">
            <v>1.9278519205764564</v>
          </cell>
          <cell r="L5">
            <v>1.2638611640984134</v>
          </cell>
          <cell r="M5">
            <v>1.0791977692813193</v>
          </cell>
        </row>
        <row r="6">
          <cell r="B6">
            <v>2.946318433089884</v>
          </cell>
          <cell r="C6">
            <v>5.301213110969981</v>
          </cell>
          <cell r="D6">
            <v>9.090802113628774</v>
          </cell>
          <cell r="E6">
            <v>13.915138347864826</v>
          </cell>
          <cell r="F6">
            <v>17.088667332949814</v>
          </cell>
          <cell r="G6">
            <v>20.587662492489333</v>
          </cell>
          <cell r="H6">
            <v>22.21469702611335</v>
          </cell>
          <cell r="I6">
            <v>20.051978279401464</v>
          </cell>
          <cell r="J6">
            <v>14.629819548455552</v>
          </cell>
          <cell r="K6">
            <v>7.736293839683075</v>
          </cell>
          <cell r="L6">
            <v>3.623317653918785</v>
          </cell>
          <cell r="M6">
            <v>2.5573716382074227</v>
          </cell>
        </row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17">
          <cell r="B17">
            <v>0.7610341869632327</v>
          </cell>
          <cell r="C17">
            <v>1.2747885882156917</v>
          </cell>
          <cell r="D17">
            <v>1.830631735646058</v>
          </cell>
          <cell r="E17">
            <v>2.704346150582086</v>
          </cell>
          <cell r="F17">
            <v>3.6349502520428905</v>
          </cell>
          <cell r="G17">
            <v>4.2871977750294965</v>
          </cell>
          <cell r="H17">
            <v>4.4244313074913935</v>
          </cell>
          <cell r="I17">
            <v>4.004150621457969</v>
          </cell>
          <cell r="J17">
            <v>2.7368942874650286</v>
          </cell>
          <cell r="K17">
            <v>1.507815401350012</v>
          </cell>
          <cell r="L17">
            <v>0.9000771991855944</v>
          </cell>
          <cell r="M17">
            <v>0.6883193966020296</v>
          </cell>
        </row>
        <row r="18">
          <cell r="B18">
            <v>0.5347616794481732</v>
          </cell>
          <cell r="C18">
            <v>0.9732067646330753</v>
          </cell>
          <cell r="D18">
            <v>1.2496463315678021</v>
          </cell>
          <cell r="E18">
            <v>1.5631196147297788</v>
          </cell>
          <cell r="F18">
            <v>2.275857425423737</v>
          </cell>
          <cell r="G18">
            <v>2.4410172529987104</v>
          </cell>
          <cell r="H18">
            <v>2.447615420906522</v>
          </cell>
          <cell r="I18">
            <v>2.134446366016691</v>
          </cell>
          <cell r="J18">
            <v>1.3516651764615444</v>
          </cell>
          <cell r="K18">
            <v>1.0905204631027228</v>
          </cell>
          <cell r="L18">
            <v>0.6805677706387853</v>
          </cell>
          <cell r="M18">
            <v>0.4736820876356594</v>
          </cell>
        </row>
        <row r="19">
          <cell r="B19">
            <v>0.7808007953935223</v>
          </cell>
          <cell r="C19">
            <v>1.1010823517173662</v>
          </cell>
          <cell r="D19">
            <v>1.8498865107631017</v>
          </cell>
          <cell r="E19">
            <v>2.646589050597919</v>
          </cell>
          <cell r="F19">
            <v>2.5218574257250754</v>
          </cell>
          <cell r="G19">
            <v>2.672412165871688</v>
          </cell>
          <cell r="H19">
            <v>2.4638376102006156</v>
          </cell>
          <cell r="I19">
            <v>2.8978377880760853</v>
          </cell>
          <cell r="J19">
            <v>2.965539568248338</v>
          </cell>
          <cell r="K19">
            <v>1.751286135949925</v>
          </cell>
          <cell r="L19">
            <v>0.9584534023150287</v>
          </cell>
          <cell r="M19">
            <v>0.7246448521057465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1">
          <cell r="B21">
            <v>0.42685863248041384</v>
          </cell>
          <cell r="C21">
            <v>0.7926456571927128</v>
          </cell>
          <cell r="D21">
            <v>1.5538203681517413</v>
          </cell>
          <cell r="E21">
            <v>2.8468755764403575</v>
          </cell>
          <cell r="F21">
            <v>3.174434336080539</v>
          </cell>
          <cell r="G21">
            <v>3.377062074293345</v>
          </cell>
          <cell r="H21">
            <v>3.6818521039453795</v>
          </cell>
          <cell r="I21">
            <v>3.9979064663401256</v>
          </cell>
          <cell r="J21">
            <v>3.4161411484935638</v>
          </cell>
          <cell r="K21">
            <v>1.4127615812361873</v>
          </cell>
          <cell r="L21">
            <v>0.5367692293175397</v>
          </cell>
          <cell r="M21">
            <v>0.41262793085228333</v>
          </cell>
        </row>
        <row r="22">
          <cell r="B22">
            <v>0.5776352499104667</v>
          </cell>
          <cell r="C22">
            <v>1.1170696404989808</v>
          </cell>
          <cell r="D22">
            <v>2.1608247025301175</v>
          </cell>
          <cell r="E22">
            <v>2.714238860172455</v>
          </cell>
          <cell r="F22">
            <v>3.1276063772779064</v>
          </cell>
          <cell r="G22">
            <v>3.2782797057069173</v>
          </cell>
          <cell r="H22">
            <v>3.499107075719342</v>
          </cell>
          <cell r="I22">
            <v>3.71198446733114</v>
          </cell>
          <cell r="J22">
            <v>3.0735086931777253</v>
          </cell>
          <cell r="K22">
            <v>1.9356944381771777</v>
          </cell>
          <cell r="L22">
            <v>0.7825124319700089</v>
          </cell>
          <cell r="M22">
            <v>0.5294868495772057</v>
          </cell>
        </row>
        <row r="23">
          <cell r="B23">
            <v>0.6060384178206705</v>
          </cell>
          <cell r="C23">
            <v>1.2331285573835893</v>
          </cell>
          <cell r="D23">
            <v>2.554093004627213</v>
          </cell>
          <cell r="E23">
            <v>3.8974442344312648</v>
          </cell>
          <cell r="F23">
            <v>3.747477119359176</v>
          </cell>
          <cell r="G23">
            <v>3.4962860796658357</v>
          </cell>
          <cell r="H23">
            <v>3.75814751842604</v>
          </cell>
          <cell r="I23">
            <v>4.37678767850233</v>
          </cell>
          <cell r="J23">
            <v>4.445877180133527</v>
          </cell>
          <cell r="K23">
            <v>2.3115647453025945</v>
          </cell>
          <cell r="L23">
            <v>0.8394436059097307</v>
          </cell>
          <cell r="M23">
            <v>0.6011889048440139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  <row r="25">
          <cell r="B25">
            <v>0.5888502302880552</v>
          </cell>
          <cell r="C25">
            <v>0.9422138196447535</v>
          </cell>
          <cell r="D25">
            <v>1.581338946955505</v>
          </cell>
          <cell r="E25">
            <v>3.022177125068902</v>
          </cell>
          <cell r="F25">
            <v>3.279879421533958</v>
          </cell>
          <cell r="G25">
            <v>3.8779861042737473</v>
          </cell>
          <cell r="H25">
            <v>4.091970473867731</v>
          </cell>
          <cell r="I25">
            <v>3.4896883872705993</v>
          </cell>
          <cell r="J25">
            <v>2.825836144586268</v>
          </cell>
          <cell r="K25">
            <v>1.2657186129560605</v>
          </cell>
          <cell r="L25">
            <v>0.7347161172931207</v>
          </cell>
          <cell r="M25">
            <v>0.5012071262949461</v>
          </cell>
        </row>
        <row r="26">
          <cell r="B26">
            <v>0.9191226365470545</v>
          </cell>
          <cell r="C26">
            <v>1.512347369237587</v>
          </cell>
          <cell r="D26">
            <v>2.1505897217343257</v>
          </cell>
          <cell r="E26">
            <v>2.7544914082215928</v>
          </cell>
          <cell r="F26">
            <v>3.4179472543326854</v>
          </cell>
          <cell r="G26">
            <v>4.833003647377269</v>
          </cell>
          <cell r="H26">
            <v>4.881270234534404</v>
          </cell>
          <cell r="I26">
            <v>3.712107602951208</v>
          </cell>
          <cell r="J26">
            <v>2.896938317557039</v>
          </cell>
          <cell r="K26">
            <v>1.8388353954537808</v>
          </cell>
          <cell r="L26">
            <v>1.1056347417125798</v>
          </cell>
          <cell r="M26">
            <v>0.8497470297598329</v>
          </cell>
        </row>
        <row r="27">
          <cell r="B27">
            <v>1.682540544435606</v>
          </cell>
          <cell r="C27">
            <v>2.866141106531006</v>
          </cell>
          <cell r="D27">
            <v>5.228659030396965</v>
          </cell>
          <cell r="E27">
            <v>8.492099552867181</v>
          </cell>
          <cell r="F27">
            <v>10.410431188914483</v>
          </cell>
          <cell r="G27">
            <v>12.786931627217154</v>
          </cell>
          <cell r="H27">
            <v>13.620884944819593</v>
          </cell>
          <cell r="I27">
            <v>11.86501025587735</v>
          </cell>
          <cell r="J27">
            <v>8.727760730121828</v>
          </cell>
          <cell r="K27">
            <v>4.382040331893345</v>
          </cell>
          <cell r="L27">
            <v>2.0005461925881938</v>
          </cell>
          <cell r="M27">
            <v>1.4296623249597453</v>
          </cell>
        </row>
        <row r="28">
          <cell r="B28">
            <v>0.9757795324507732</v>
          </cell>
          <cell r="C28">
            <v>1.654125889361568</v>
          </cell>
          <cell r="D28">
            <v>2.140276254371499</v>
          </cell>
          <cell r="E28">
            <v>3.0892983677636074</v>
          </cell>
          <cell r="F28">
            <v>4.298159363871317</v>
          </cell>
          <cell r="G28">
            <v>6.174943655415119</v>
          </cell>
          <cell r="H28">
            <v>6.386132228764934</v>
          </cell>
          <cell r="I28">
            <v>4.315896259439042</v>
          </cell>
          <cell r="J28">
            <v>2.933665283778781</v>
          </cell>
          <cell r="K28">
            <v>1.950612752919604</v>
          </cell>
          <cell r="L28">
            <v>1.2089983603861596</v>
          </cell>
          <cell r="M28">
            <v>0.8899629054553015</v>
          </cell>
        </row>
        <row r="29">
          <cell r="B29">
            <v>0.6130551423287273</v>
          </cell>
          <cell r="C29">
            <v>0.814846888389649</v>
          </cell>
          <cell r="D29">
            <v>1.1739349064660207</v>
          </cell>
          <cell r="E29">
            <v>1.779830301443922</v>
          </cell>
          <cell r="F29">
            <v>2.9505341272452412</v>
          </cell>
          <cell r="G29">
            <v>3.9320668536525742</v>
          </cell>
          <cell r="H29">
            <v>4.190442640548553</v>
          </cell>
          <cell r="I29">
            <v>3.1273958573333194</v>
          </cell>
          <cell r="J29">
            <v>1.6445699888154648</v>
          </cell>
          <cell r="K29">
            <v>0.9688174305178338</v>
          </cell>
          <cell r="L29">
            <v>0.6634417937730134</v>
          </cell>
          <cell r="M29">
            <v>0.5369392250386994</v>
          </cell>
        </row>
        <row r="30">
          <cell r="B30">
            <v>0.589266861408024</v>
          </cell>
          <cell r="C30">
            <v>1.063884360994958</v>
          </cell>
          <cell r="D30">
            <v>1.82708807828152</v>
          </cell>
          <cell r="E30">
            <v>2.57168149516993</v>
          </cell>
          <cell r="F30">
            <v>3.289618875838203</v>
          </cell>
          <cell r="G30">
            <v>3.1839724231057467</v>
          </cell>
          <cell r="H30">
            <v>3.269086918850995</v>
          </cell>
          <cell r="I30">
            <v>3.6875920341770376</v>
          </cell>
          <cell r="J30">
            <v>2.7478720436172925</v>
          </cell>
          <cell r="K30">
            <v>1.5231855951209445</v>
          </cell>
          <cell r="L30">
            <v>0.7283805790010728</v>
          </cell>
          <cell r="M30">
            <v>0.5252467158952001</v>
          </cell>
        </row>
        <row r="31">
          <cell r="B31">
            <v>0.3561908473051377</v>
          </cell>
          <cell r="C31">
            <v>0.5198780270528572</v>
          </cell>
          <cell r="D31">
            <v>0.8461436714385708</v>
          </cell>
          <cell r="E31">
            <v>1.4538896314154972</v>
          </cell>
          <cell r="F31">
            <v>2.089977245095968</v>
          </cell>
          <cell r="G31">
            <v>2.7086512232020596</v>
          </cell>
          <cell r="H31">
            <v>2.8843401498140433</v>
          </cell>
          <cell r="I31">
            <v>2.3570389319204668</v>
          </cell>
          <cell r="J31">
            <v>1.4620658871605372</v>
          </cell>
          <cell r="K31">
            <v>0.7242484187007111</v>
          </cell>
          <cell r="L31">
            <v>0.3844540214164511</v>
          </cell>
          <cell r="M31">
            <v>0.28561570338045345</v>
          </cell>
        </row>
        <row r="32">
          <cell r="B32">
            <v>0.6453919392511251</v>
          </cell>
          <cell r="C32">
            <v>0.988968465132038</v>
          </cell>
          <cell r="D32">
            <v>1.3782440562716387</v>
          </cell>
          <cell r="E32">
            <v>1.6218952368537636</v>
          </cell>
          <cell r="F32">
            <v>1.8906316972475203</v>
          </cell>
          <cell r="G32">
            <v>2.124681661614212</v>
          </cell>
          <cell r="H32">
            <v>2.0897866040285744</v>
          </cell>
          <cell r="I32">
            <v>1.7871106008972188</v>
          </cell>
          <cell r="J32">
            <v>1.5421477522994516</v>
          </cell>
          <cell r="K32">
            <v>1.150432159897459</v>
          </cell>
          <cell r="L32">
            <v>0.7069986831313188</v>
          </cell>
          <cell r="M32">
            <v>0.8474929433848484</v>
          </cell>
        </row>
        <row r="33">
          <cell r="B33">
            <v>0.9266184125127647</v>
          </cell>
          <cell r="C33">
            <v>1.626801095102935</v>
          </cell>
          <cell r="D33">
            <v>2.6588336653554903</v>
          </cell>
          <cell r="E33">
            <v>3.534150164380604</v>
          </cell>
          <cell r="F33">
            <v>4.08891136592566</v>
          </cell>
          <cell r="G33">
            <v>3.2232791152564477</v>
          </cell>
          <cell r="H33">
            <v>3.149987086322245</v>
          </cell>
          <cell r="I33">
            <v>4.581085626064551</v>
          </cell>
          <cell r="J33">
            <v>3.689836018724525</v>
          </cell>
          <cell r="K33">
            <v>2.4348874794608975</v>
          </cell>
          <cell r="L33">
            <v>1.2947622933780845</v>
          </cell>
          <cell r="M33">
            <v>0.7822029376183537</v>
          </cell>
        </row>
        <row r="34">
          <cell r="B34">
            <v>0.8866489449135472</v>
          </cell>
          <cell r="C34">
            <v>1.4380079136322714</v>
          </cell>
          <cell r="D34">
            <v>1.7899241197266973</v>
          </cell>
          <cell r="E34">
            <v>2.3239060587715668</v>
          </cell>
          <cell r="F34">
            <v>2.6454888668772236</v>
          </cell>
          <cell r="G34">
            <v>3.463241522728533</v>
          </cell>
          <cell r="H34">
            <v>3.6401563473362497</v>
          </cell>
          <cell r="I34">
            <v>2.836801556639946</v>
          </cell>
          <cell r="J34">
            <v>2.3659034239534784</v>
          </cell>
          <cell r="K34">
            <v>1.7894590403981088</v>
          </cell>
          <cell r="L34">
            <v>1.067384899484242</v>
          </cell>
          <cell r="M34">
            <v>0.7757900951785118</v>
          </cell>
        </row>
        <row r="35">
          <cell r="B35">
            <v>1.1639065333998284</v>
          </cell>
          <cell r="C35">
            <v>1.7593844324331736</v>
          </cell>
          <cell r="D35">
            <v>2.722654872519578</v>
          </cell>
          <cell r="E35">
            <v>4.433176868568644</v>
          </cell>
          <cell r="F35">
            <v>4.573192349825838</v>
          </cell>
          <cell r="G35">
            <v>5.013085283632126</v>
          </cell>
          <cell r="H35">
            <v>5.22690586202175</v>
          </cell>
          <cell r="I35">
            <v>4.908789723737262</v>
          </cell>
          <cell r="J35">
            <v>4.526081427765726</v>
          </cell>
          <cell r="K35">
            <v>2.1971483723056178</v>
          </cell>
          <cell r="L35">
            <v>1.380324516629007</v>
          </cell>
          <cell r="M35">
            <v>0.9941966494319773</v>
          </cell>
        </row>
        <row r="36">
          <cell r="B36">
            <v>1.282639313034558</v>
          </cell>
          <cell r="C36">
            <v>1.672539432344995</v>
          </cell>
          <cell r="D36">
            <v>2.473757277350347</v>
          </cell>
          <cell r="E36">
            <v>3.730860680933648</v>
          </cell>
          <cell r="F36">
            <v>5.133678646372929</v>
          </cell>
          <cell r="G36">
            <v>5.586663073039109</v>
          </cell>
          <cell r="H36">
            <v>5.849558104342779</v>
          </cell>
          <cell r="I36">
            <v>5.600542803283751</v>
          </cell>
          <cell r="J36">
            <v>3.6784009484401645</v>
          </cell>
          <cell r="K36">
            <v>2.1340295555230657</v>
          </cell>
          <cell r="L36">
            <v>1.246930371163822</v>
          </cell>
          <cell r="M36">
            <v>1.1042375255865313</v>
          </cell>
        </row>
      </sheetData>
      <sheetData sheetId="7">
        <row r="4">
          <cell r="B4">
            <v>3.83</v>
          </cell>
          <cell r="C4">
            <v>6.76</v>
          </cell>
          <cell r="D4">
            <v>11.17</v>
          </cell>
          <cell r="E4">
            <v>16.54</v>
          </cell>
          <cell r="F4">
            <v>19.97</v>
          </cell>
          <cell r="G4">
            <v>23.78</v>
          </cell>
          <cell r="H4">
            <v>25.24</v>
          </cell>
          <cell r="I4">
            <v>22.59</v>
          </cell>
          <cell r="J4">
            <v>16.88</v>
          </cell>
          <cell r="K4">
            <v>9.46</v>
          </cell>
          <cell r="L4">
            <v>4.65</v>
          </cell>
          <cell r="M4">
            <v>3.33</v>
          </cell>
        </row>
        <row r="5">
          <cell r="B5">
            <v>3.83</v>
          </cell>
          <cell r="C5">
            <v>6.76</v>
          </cell>
          <cell r="D5">
            <v>11.17</v>
          </cell>
          <cell r="E5">
            <v>16.54</v>
          </cell>
          <cell r="F5">
            <v>19.97</v>
          </cell>
          <cell r="G5">
            <v>23.78</v>
          </cell>
          <cell r="H5">
            <v>25.24</v>
          </cell>
          <cell r="I5">
            <v>22.59</v>
          </cell>
          <cell r="J5">
            <v>16.88</v>
          </cell>
          <cell r="K5">
            <v>9.46</v>
          </cell>
          <cell r="L5">
            <v>4.65</v>
          </cell>
          <cell r="M5">
            <v>3.33</v>
          </cell>
        </row>
        <row r="6">
          <cell r="B6">
            <v>3.83</v>
          </cell>
          <cell r="C6">
            <v>6.76</v>
          </cell>
          <cell r="D6">
            <v>11.17</v>
          </cell>
          <cell r="E6">
            <v>16.54</v>
          </cell>
          <cell r="F6">
            <v>19.97</v>
          </cell>
          <cell r="G6">
            <v>23.78</v>
          </cell>
          <cell r="H6">
            <v>25.24</v>
          </cell>
          <cell r="I6">
            <v>22.59</v>
          </cell>
          <cell r="J6">
            <v>16.88</v>
          </cell>
          <cell r="K6">
            <v>9.46</v>
          </cell>
          <cell r="L6">
            <v>4.65</v>
          </cell>
          <cell r="M6">
            <v>3.33</v>
          </cell>
        </row>
        <row r="7">
          <cell r="B7">
            <v>3.83</v>
          </cell>
          <cell r="C7">
            <v>6.76</v>
          </cell>
          <cell r="D7">
            <v>11.17</v>
          </cell>
          <cell r="E7">
            <v>16.54</v>
          </cell>
          <cell r="F7">
            <v>19.97</v>
          </cell>
          <cell r="G7">
            <v>23.78</v>
          </cell>
          <cell r="H7">
            <v>25.24</v>
          </cell>
          <cell r="I7">
            <v>22.59</v>
          </cell>
          <cell r="J7">
            <v>16.88</v>
          </cell>
          <cell r="K7">
            <v>9.46</v>
          </cell>
          <cell r="L7">
            <v>4.65</v>
          </cell>
          <cell r="M7">
            <v>3.33</v>
          </cell>
        </row>
        <row r="8">
          <cell r="B8">
            <v>3.83</v>
          </cell>
          <cell r="C8">
            <v>6.76</v>
          </cell>
          <cell r="D8">
            <v>11.17</v>
          </cell>
          <cell r="E8">
            <v>16.54</v>
          </cell>
          <cell r="F8">
            <v>19.97</v>
          </cell>
          <cell r="G8">
            <v>23.78</v>
          </cell>
          <cell r="H8">
            <v>25.24</v>
          </cell>
          <cell r="I8">
            <v>22.59</v>
          </cell>
          <cell r="J8">
            <v>16.88</v>
          </cell>
          <cell r="K8">
            <v>9.46</v>
          </cell>
          <cell r="L8">
            <v>4.65</v>
          </cell>
          <cell r="M8">
            <v>3.33</v>
          </cell>
        </row>
        <row r="9">
          <cell r="B9">
            <v>3.83</v>
          </cell>
          <cell r="C9">
            <v>6.76</v>
          </cell>
          <cell r="D9">
            <v>11.17</v>
          </cell>
          <cell r="E9">
            <v>16.54</v>
          </cell>
          <cell r="F9">
            <v>19.97</v>
          </cell>
          <cell r="G9">
            <v>23.78</v>
          </cell>
          <cell r="H9">
            <v>25.24</v>
          </cell>
          <cell r="I9">
            <v>22.59</v>
          </cell>
          <cell r="J9">
            <v>16.88</v>
          </cell>
          <cell r="K9">
            <v>9.46</v>
          </cell>
          <cell r="L9">
            <v>4.65</v>
          </cell>
          <cell r="M9">
            <v>3.33</v>
          </cell>
        </row>
        <row r="10">
          <cell r="B10">
            <v>3.83</v>
          </cell>
          <cell r="C10">
            <v>6.76</v>
          </cell>
          <cell r="D10">
            <v>11.17</v>
          </cell>
          <cell r="E10">
            <v>16.54</v>
          </cell>
          <cell r="F10">
            <v>19.97</v>
          </cell>
          <cell r="G10">
            <v>23.78</v>
          </cell>
          <cell r="H10">
            <v>25.24</v>
          </cell>
          <cell r="I10">
            <v>22.59</v>
          </cell>
          <cell r="J10">
            <v>16.88</v>
          </cell>
          <cell r="K10">
            <v>9.46</v>
          </cell>
          <cell r="L10">
            <v>4.65</v>
          </cell>
          <cell r="M10">
            <v>3.33</v>
          </cell>
        </row>
        <row r="11">
          <cell r="B11">
            <v>3.83</v>
          </cell>
          <cell r="C11">
            <v>6.76</v>
          </cell>
          <cell r="D11">
            <v>11.17</v>
          </cell>
          <cell r="E11">
            <v>16.54</v>
          </cell>
          <cell r="F11">
            <v>19.97</v>
          </cell>
          <cell r="G11">
            <v>23.78</v>
          </cell>
          <cell r="H11">
            <v>25.24</v>
          </cell>
          <cell r="I11">
            <v>22.59</v>
          </cell>
          <cell r="J11">
            <v>16.88</v>
          </cell>
          <cell r="K11">
            <v>9.46</v>
          </cell>
          <cell r="L11">
            <v>4.65</v>
          </cell>
          <cell r="M11">
            <v>3.33</v>
          </cell>
        </row>
        <row r="12">
          <cell r="B12">
            <v>3.83</v>
          </cell>
          <cell r="C12">
            <v>6.76</v>
          </cell>
          <cell r="D12">
            <v>11.17</v>
          </cell>
          <cell r="E12">
            <v>16.54</v>
          </cell>
          <cell r="F12">
            <v>19.97</v>
          </cell>
          <cell r="G12">
            <v>23.78</v>
          </cell>
          <cell r="H12">
            <v>25.24</v>
          </cell>
          <cell r="I12">
            <v>22.59</v>
          </cell>
          <cell r="J12">
            <v>16.88</v>
          </cell>
          <cell r="K12">
            <v>9.46</v>
          </cell>
          <cell r="L12">
            <v>4.65</v>
          </cell>
          <cell r="M12">
            <v>3.33</v>
          </cell>
        </row>
        <row r="13">
          <cell r="B13">
            <v>3.83</v>
          </cell>
          <cell r="C13">
            <v>6.76</v>
          </cell>
          <cell r="D13">
            <v>11.17</v>
          </cell>
          <cell r="E13">
            <v>16.54</v>
          </cell>
          <cell r="F13">
            <v>19.97</v>
          </cell>
          <cell r="G13">
            <v>23.78</v>
          </cell>
          <cell r="H13">
            <v>25.24</v>
          </cell>
          <cell r="I13">
            <v>22.59</v>
          </cell>
          <cell r="J13">
            <v>16.88</v>
          </cell>
          <cell r="K13">
            <v>9.46</v>
          </cell>
          <cell r="L13">
            <v>4.65</v>
          </cell>
          <cell r="M13">
            <v>3.33</v>
          </cell>
        </row>
        <row r="14">
          <cell r="B14">
            <v>3.83</v>
          </cell>
          <cell r="C14">
            <v>6.76</v>
          </cell>
          <cell r="D14">
            <v>11.17</v>
          </cell>
          <cell r="E14">
            <v>16.54</v>
          </cell>
          <cell r="F14">
            <v>19.97</v>
          </cell>
          <cell r="G14">
            <v>23.78</v>
          </cell>
          <cell r="H14">
            <v>25.24</v>
          </cell>
          <cell r="I14">
            <v>22.59</v>
          </cell>
          <cell r="J14">
            <v>16.88</v>
          </cell>
          <cell r="K14">
            <v>9.46</v>
          </cell>
          <cell r="L14">
            <v>4.65</v>
          </cell>
          <cell r="M14">
            <v>3.33</v>
          </cell>
        </row>
        <row r="15">
          <cell r="B15">
            <v>3.83</v>
          </cell>
          <cell r="C15">
            <v>6.76</v>
          </cell>
          <cell r="D15">
            <v>11.17</v>
          </cell>
          <cell r="E15">
            <v>16.54</v>
          </cell>
          <cell r="F15">
            <v>19.97</v>
          </cell>
          <cell r="G15">
            <v>23.78</v>
          </cell>
          <cell r="H15">
            <v>25.24</v>
          </cell>
          <cell r="I15">
            <v>22.59</v>
          </cell>
          <cell r="J15">
            <v>16.88</v>
          </cell>
          <cell r="K15">
            <v>9.46</v>
          </cell>
          <cell r="L15">
            <v>4.65</v>
          </cell>
          <cell r="M15">
            <v>3.33</v>
          </cell>
        </row>
        <row r="16">
          <cell r="B16">
            <v>3.83</v>
          </cell>
          <cell r="C16">
            <v>6.76</v>
          </cell>
          <cell r="D16">
            <v>11.17</v>
          </cell>
          <cell r="E16">
            <v>16.54</v>
          </cell>
          <cell r="F16">
            <v>19.97</v>
          </cell>
          <cell r="G16">
            <v>23.78</v>
          </cell>
          <cell r="H16">
            <v>25.24</v>
          </cell>
          <cell r="I16">
            <v>22.59</v>
          </cell>
          <cell r="J16">
            <v>16.88</v>
          </cell>
          <cell r="K16">
            <v>9.46</v>
          </cell>
          <cell r="L16">
            <v>4.65</v>
          </cell>
          <cell r="M16">
            <v>3.33</v>
          </cell>
        </row>
        <row r="17">
          <cell r="B17">
            <v>3.83</v>
          </cell>
          <cell r="C17">
            <v>6.76</v>
          </cell>
          <cell r="D17">
            <v>11.17</v>
          </cell>
          <cell r="E17">
            <v>16.54</v>
          </cell>
          <cell r="F17">
            <v>19.97</v>
          </cell>
          <cell r="G17">
            <v>23.78</v>
          </cell>
          <cell r="H17">
            <v>25.24</v>
          </cell>
          <cell r="I17">
            <v>22.59</v>
          </cell>
          <cell r="J17">
            <v>16.88</v>
          </cell>
          <cell r="K17">
            <v>9.46</v>
          </cell>
          <cell r="L17">
            <v>4.65</v>
          </cell>
          <cell r="M17">
            <v>3.33</v>
          </cell>
        </row>
        <row r="18">
          <cell r="B18">
            <v>3.83</v>
          </cell>
          <cell r="C18">
            <v>6.76</v>
          </cell>
          <cell r="D18">
            <v>11.17</v>
          </cell>
          <cell r="E18">
            <v>16.54</v>
          </cell>
          <cell r="F18">
            <v>19.97</v>
          </cell>
          <cell r="G18">
            <v>23.78</v>
          </cell>
          <cell r="H18">
            <v>25.24</v>
          </cell>
          <cell r="I18">
            <v>22.59</v>
          </cell>
          <cell r="J18">
            <v>16.88</v>
          </cell>
          <cell r="K18">
            <v>9.46</v>
          </cell>
          <cell r="L18">
            <v>4.65</v>
          </cell>
          <cell r="M18">
            <v>3.33</v>
          </cell>
        </row>
        <row r="19">
          <cell r="B19">
            <v>3.83</v>
          </cell>
          <cell r="C19">
            <v>6.76</v>
          </cell>
          <cell r="D19">
            <v>11.17</v>
          </cell>
          <cell r="E19">
            <v>16.54</v>
          </cell>
          <cell r="F19">
            <v>19.97</v>
          </cell>
          <cell r="G19">
            <v>23.78</v>
          </cell>
          <cell r="H19">
            <v>25.24</v>
          </cell>
          <cell r="I19">
            <v>22.59</v>
          </cell>
          <cell r="J19">
            <v>16.88</v>
          </cell>
          <cell r="K19">
            <v>9.46</v>
          </cell>
          <cell r="L19">
            <v>4.65</v>
          </cell>
          <cell r="M19">
            <v>3.33</v>
          </cell>
        </row>
        <row r="20">
          <cell r="B20">
            <v>3.83</v>
          </cell>
          <cell r="C20">
            <v>6.76</v>
          </cell>
          <cell r="D20">
            <v>11.17</v>
          </cell>
          <cell r="E20">
            <v>16.54</v>
          </cell>
          <cell r="F20">
            <v>19.97</v>
          </cell>
          <cell r="G20">
            <v>23.78</v>
          </cell>
          <cell r="H20">
            <v>25.24</v>
          </cell>
          <cell r="I20">
            <v>22.59</v>
          </cell>
          <cell r="J20">
            <v>16.88</v>
          </cell>
          <cell r="K20">
            <v>9.46</v>
          </cell>
          <cell r="L20">
            <v>4.65</v>
          </cell>
          <cell r="M20">
            <v>3.33</v>
          </cell>
        </row>
        <row r="21">
          <cell r="B21">
            <v>3.83</v>
          </cell>
          <cell r="C21">
            <v>6.76</v>
          </cell>
          <cell r="D21">
            <v>11.17</v>
          </cell>
          <cell r="E21">
            <v>16.54</v>
          </cell>
          <cell r="F21">
            <v>19.97</v>
          </cell>
          <cell r="G21">
            <v>23.78</v>
          </cell>
          <cell r="H21">
            <v>25.24</v>
          </cell>
          <cell r="I21">
            <v>22.59</v>
          </cell>
          <cell r="J21">
            <v>16.88</v>
          </cell>
          <cell r="K21">
            <v>9.46</v>
          </cell>
          <cell r="L21">
            <v>4.65</v>
          </cell>
          <cell r="M21">
            <v>3.33</v>
          </cell>
        </row>
        <row r="22">
          <cell r="B22">
            <v>3.83</v>
          </cell>
          <cell r="C22">
            <v>6.76</v>
          </cell>
          <cell r="D22">
            <v>11.17</v>
          </cell>
          <cell r="E22">
            <v>16.54</v>
          </cell>
          <cell r="F22">
            <v>19.97</v>
          </cell>
          <cell r="G22">
            <v>23.78</v>
          </cell>
          <cell r="H22">
            <v>25.24</v>
          </cell>
          <cell r="I22">
            <v>22.59</v>
          </cell>
          <cell r="J22">
            <v>16.88</v>
          </cell>
          <cell r="K22">
            <v>9.46</v>
          </cell>
          <cell r="L22">
            <v>4.65</v>
          </cell>
          <cell r="M22">
            <v>3.33</v>
          </cell>
        </row>
        <row r="23">
          <cell r="B23">
            <v>3.83</v>
          </cell>
          <cell r="C23">
            <v>6.76</v>
          </cell>
          <cell r="D23">
            <v>11.17</v>
          </cell>
          <cell r="E23">
            <v>16.54</v>
          </cell>
          <cell r="F23">
            <v>19.97</v>
          </cell>
          <cell r="G23">
            <v>23.78</v>
          </cell>
          <cell r="H23">
            <v>25.24</v>
          </cell>
          <cell r="I23">
            <v>22.59</v>
          </cell>
          <cell r="J23">
            <v>16.88</v>
          </cell>
          <cell r="K23">
            <v>9.46</v>
          </cell>
          <cell r="L23">
            <v>4.65</v>
          </cell>
          <cell r="M23">
            <v>3.33</v>
          </cell>
        </row>
        <row r="24">
          <cell r="B24">
            <v>3.83</v>
          </cell>
          <cell r="C24">
            <v>6.76</v>
          </cell>
          <cell r="D24">
            <v>11.17</v>
          </cell>
          <cell r="E24">
            <v>16.54</v>
          </cell>
          <cell r="F24">
            <v>19.97</v>
          </cell>
          <cell r="G24">
            <v>23.78</v>
          </cell>
          <cell r="H24">
            <v>25.24</v>
          </cell>
          <cell r="I24">
            <v>22.59</v>
          </cell>
          <cell r="J24">
            <v>16.88</v>
          </cell>
          <cell r="K24">
            <v>9.46</v>
          </cell>
          <cell r="L24">
            <v>4.65</v>
          </cell>
          <cell r="M24">
            <v>3.33</v>
          </cell>
        </row>
        <row r="25">
          <cell r="B25">
            <v>3.83</v>
          </cell>
          <cell r="C25">
            <v>6.76</v>
          </cell>
          <cell r="D25">
            <v>11.17</v>
          </cell>
          <cell r="E25">
            <v>16.54</v>
          </cell>
          <cell r="F25">
            <v>19.97</v>
          </cell>
          <cell r="G25">
            <v>23.78</v>
          </cell>
          <cell r="H25">
            <v>25.24</v>
          </cell>
          <cell r="I25">
            <v>22.59</v>
          </cell>
          <cell r="J25">
            <v>16.88</v>
          </cell>
          <cell r="K25">
            <v>9.46</v>
          </cell>
          <cell r="L25">
            <v>4.65</v>
          </cell>
          <cell r="M25">
            <v>3.33</v>
          </cell>
        </row>
        <row r="26">
          <cell r="B26">
            <v>3.83</v>
          </cell>
          <cell r="C26">
            <v>6.76</v>
          </cell>
          <cell r="D26">
            <v>11.17</v>
          </cell>
          <cell r="E26">
            <v>16.54</v>
          </cell>
          <cell r="F26">
            <v>19.97</v>
          </cell>
          <cell r="G26">
            <v>23.78</v>
          </cell>
          <cell r="H26">
            <v>25.24</v>
          </cell>
          <cell r="I26">
            <v>22.59</v>
          </cell>
          <cell r="J26">
            <v>16.88</v>
          </cell>
          <cell r="K26">
            <v>9.46</v>
          </cell>
          <cell r="L26">
            <v>4.65</v>
          </cell>
          <cell r="M26">
            <v>3.33</v>
          </cell>
        </row>
        <row r="27">
          <cell r="B27">
            <v>3.83</v>
          </cell>
          <cell r="C27">
            <v>6.76</v>
          </cell>
          <cell r="D27">
            <v>11.17</v>
          </cell>
          <cell r="E27">
            <v>16.54</v>
          </cell>
          <cell r="F27">
            <v>19.97</v>
          </cell>
          <cell r="G27">
            <v>23.78</v>
          </cell>
          <cell r="H27">
            <v>25.24</v>
          </cell>
          <cell r="I27">
            <v>22.59</v>
          </cell>
          <cell r="J27">
            <v>16.88</v>
          </cell>
          <cell r="K27">
            <v>9.46</v>
          </cell>
          <cell r="L27">
            <v>4.65</v>
          </cell>
          <cell r="M27">
            <v>3.33</v>
          </cell>
        </row>
        <row r="28">
          <cell r="B28">
            <v>3.83</v>
          </cell>
          <cell r="C28">
            <v>6.76</v>
          </cell>
          <cell r="D28">
            <v>11.17</v>
          </cell>
          <cell r="E28">
            <v>16.54</v>
          </cell>
          <cell r="F28">
            <v>19.97</v>
          </cell>
          <cell r="G28">
            <v>23.78</v>
          </cell>
          <cell r="H28">
            <v>25.24</v>
          </cell>
          <cell r="I28">
            <v>22.59</v>
          </cell>
          <cell r="J28">
            <v>16.88</v>
          </cell>
          <cell r="K28">
            <v>9.46</v>
          </cell>
          <cell r="L28">
            <v>4.65</v>
          </cell>
          <cell r="M28">
            <v>3.33</v>
          </cell>
        </row>
        <row r="29">
          <cell r="B29">
            <v>3.83</v>
          </cell>
          <cell r="C29">
            <v>6.76</v>
          </cell>
          <cell r="D29">
            <v>11.17</v>
          </cell>
          <cell r="E29">
            <v>16.54</v>
          </cell>
          <cell r="F29">
            <v>19.97</v>
          </cell>
          <cell r="G29">
            <v>23.78</v>
          </cell>
          <cell r="H29">
            <v>25.24</v>
          </cell>
          <cell r="I29">
            <v>22.59</v>
          </cell>
          <cell r="J29">
            <v>16.88</v>
          </cell>
          <cell r="K29">
            <v>9.46</v>
          </cell>
          <cell r="L29">
            <v>4.65</v>
          </cell>
          <cell r="M29">
            <v>3.33</v>
          </cell>
        </row>
        <row r="30">
          <cell r="B30">
            <v>3.83</v>
          </cell>
          <cell r="C30">
            <v>6.76</v>
          </cell>
          <cell r="D30">
            <v>11.17</v>
          </cell>
          <cell r="E30">
            <v>16.54</v>
          </cell>
          <cell r="F30">
            <v>19.97</v>
          </cell>
          <cell r="G30">
            <v>23.78</v>
          </cell>
          <cell r="H30">
            <v>25.24</v>
          </cell>
          <cell r="I30">
            <v>22.59</v>
          </cell>
          <cell r="J30">
            <v>16.88</v>
          </cell>
          <cell r="K30">
            <v>9.46</v>
          </cell>
          <cell r="L30">
            <v>4.65</v>
          </cell>
          <cell r="M30">
            <v>3.33</v>
          </cell>
        </row>
        <row r="31">
          <cell r="B31">
            <v>3.83</v>
          </cell>
          <cell r="C31">
            <v>6.76</v>
          </cell>
          <cell r="D31">
            <v>11.17</v>
          </cell>
          <cell r="E31">
            <v>16.54</v>
          </cell>
          <cell r="F31">
            <v>19.97</v>
          </cell>
          <cell r="G31">
            <v>23.78</v>
          </cell>
          <cell r="H31">
            <v>25.24</v>
          </cell>
          <cell r="I31">
            <v>22.59</v>
          </cell>
          <cell r="J31">
            <v>16.88</v>
          </cell>
          <cell r="K31">
            <v>9.46</v>
          </cell>
          <cell r="L31">
            <v>4.65</v>
          </cell>
          <cell r="M31">
            <v>3.33</v>
          </cell>
        </row>
        <row r="32">
          <cell r="B32">
            <v>3.83</v>
          </cell>
          <cell r="C32">
            <v>6.76</v>
          </cell>
          <cell r="D32">
            <v>11.17</v>
          </cell>
          <cell r="E32">
            <v>16.54</v>
          </cell>
          <cell r="F32">
            <v>19.97</v>
          </cell>
          <cell r="G32">
            <v>23.78</v>
          </cell>
          <cell r="H32">
            <v>25.24</v>
          </cell>
          <cell r="I32">
            <v>22.59</v>
          </cell>
          <cell r="J32">
            <v>16.88</v>
          </cell>
          <cell r="K32">
            <v>9.46</v>
          </cell>
          <cell r="L32">
            <v>4.65</v>
          </cell>
          <cell r="M32">
            <v>3.33</v>
          </cell>
        </row>
        <row r="33">
          <cell r="B33">
            <v>3.83</v>
          </cell>
          <cell r="C33">
            <v>6.76</v>
          </cell>
          <cell r="D33">
            <v>11.17</v>
          </cell>
          <cell r="E33">
            <v>16.54</v>
          </cell>
          <cell r="F33">
            <v>19.97</v>
          </cell>
          <cell r="G33">
            <v>23.78</v>
          </cell>
          <cell r="H33">
            <v>25.24</v>
          </cell>
          <cell r="I33">
            <v>22.59</v>
          </cell>
          <cell r="J33">
            <v>16.88</v>
          </cell>
          <cell r="K33">
            <v>9.46</v>
          </cell>
          <cell r="L33">
            <v>4.65</v>
          </cell>
          <cell r="M33">
            <v>3.33</v>
          </cell>
        </row>
        <row r="34">
          <cell r="B34">
            <v>3.83</v>
          </cell>
          <cell r="C34">
            <v>6.76</v>
          </cell>
          <cell r="D34">
            <v>11.17</v>
          </cell>
          <cell r="E34">
            <v>16.54</v>
          </cell>
          <cell r="F34">
            <v>19.97</v>
          </cell>
          <cell r="G34">
            <v>23.78</v>
          </cell>
          <cell r="H34">
            <v>25.24</v>
          </cell>
          <cell r="I34">
            <v>22.59</v>
          </cell>
          <cell r="J34">
            <v>16.88</v>
          </cell>
          <cell r="K34">
            <v>9.46</v>
          </cell>
          <cell r="L34">
            <v>4.65</v>
          </cell>
          <cell r="M34">
            <v>3.33</v>
          </cell>
        </row>
        <row r="35">
          <cell r="B35">
            <v>3.83</v>
          </cell>
          <cell r="C35">
            <v>6.76</v>
          </cell>
          <cell r="D35">
            <v>11.17</v>
          </cell>
          <cell r="E35">
            <v>16.54</v>
          </cell>
          <cell r="F35">
            <v>19.97</v>
          </cell>
          <cell r="G35">
            <v>23.78</v>
          </cell>
          <cell r="H35">
            <v>25.24</v>
          </cell>
          <cell r="I35">
            <v>22.59</v>
          </cell>
          <cell r="J35">
            <v>16.88</v>
          </cell>
          <cell r="K35">
            <v>9.46</v>
          </cell>
          <cell r="L35">
            <v>4.65</v>
          </cell>
          <cell r="M35">
            <v>3.33</v>
          </cell>
        </row>
        <row r="36">
          <cell r="B36">
            <v>3.83</v>
          </cell>
          <cell r="C36">
            <v>6.76</v>
          </cell>
          <cell r="D36">
            <v>11.17</v>
          </cell>
          <cell r="E36">
            <v>16.54</v>
          </cell>
          <cell r="F36">
            <v>19.97</v>
          </cell>
          <cell r="G36">
            <v>23.78</v>
          </cell>
          <cell r="H36">
            <v>25.24</v>
          </cell>
          <cell r="I36">
            <v>22.59</v>
          </cell>
          <cell r="J36">
            <v>16.88</v>
          </cell>
          <cell r="K36">
            <v>9.46</v>
          </cell>
          <cell r="L36">
            <v>4.65</v>
          </cell>
          <cell r="M36">
            <v>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18" sqref="B18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">
        <v>5</v>
      </c>
      <c r="C4" s="1">
        <v>7.7</v>
      </c>
      <c r="D4" s="1">
        <v>11.5</v>
      </c>
      <c r="E4" s="1">
        <v>15.4</v>
      </c>
      <c r="F4" s="1">
        <v>19.4</v>
      </c>
      <c r="G4" s="1">
        <v>23.4</v>
      </c>
      <c r="H4" s="1">
        <v>28</v>
      </c>
      <c r="I4" s="1">
        <v>28.2</v>
      </c>
      <c r="J4" s="1">
        <v>24.9</v>
      </c>
      <c r="K4" s="1">
        <v>16.9</v>
      </c>
      <c r="L4" s="1">
        <v>8</v>
      </c>
      <c r="M4" s="1">
        <v>4.2</v>
      </c>
      <c r="N4" s="1">
        <v>16.1</v>
      </c>
    </row>
    <row r="5" spans="1:14" ht="11.25">
      <c r="A5" s="4" t="s">
        <v>5</v>
      </c>
      <c r="B5" s="1">
        <v>3.6</v>
      </c>
      <c r="C5" s="1">
        <v>5.2</v>
      </c>
      <c r="D5" s="1">
        <v>7.9</v>
      </c>
      <c r="E5" s="1">
        <v>12.8</v>
      </c>
      <c r="F5" s="1">
        <v>18.3</v>
      </c>
      <c r="G5" s="1">
        <v>22.8</v>
      </c>
      <c r="H5" s="1">
        <v>27.7</v>
      </c>
      <c r="I5" s="1">
        <v>26.5</v>
      </c>
      <c r="J5" s="1">
        <v>19.5</v>
      </c>
      <c r="K5" s="1">
        <v>12.5</v>
      </c>
      <c r="L5" s="1">
        <v>6.4</v>
      </c>
      <c r="M5" s="1">
        <v>3.4</v>
      </c>
      <c r="N5" s="1">
        <v>13.9</v>
      </c>
    </row>
    <row r="6" spans="1:14" ht="11.25">
      <c r="A6" s="4" t="s">
        <v>6</v>
      </c>
      <c r="B6" s="1">
        <v>7.5</v>
      </c>
      <c r="C6" s="1">
        <v>8.8</v>
      </c>
      <c r="D6" s="1">
        <v>10.9</v>
      </c>
      <c r="E6" s="1">
        <v>14</v>
      </c>
      <c r="F6" s="1">
        <v>17.4</v>
      </c>
      <c r="G6" s="1">
        <v>21.9</v>
      </c>
      <c r="H6" s="1">
        <v>26</v>
      </c>
      <c r="I6" s="1">
        <v>27</v>
      </c>
      <c r="J6" s="1">
        <v>22.9</v>
      </c>
      <c r="K6" s="1">
        <v>17.3</v>
      </c>
      <c r="L6" s="1">
        <v>8.4</v>
      </c>
      <c r="M6" s="1">
        <v>6.8</v>
      </c>
      <c r="N6" s="1">
        <v>15.7</v>
      </c>
    </row>
    <row r="7" spans="1:14" ht="11.25">
      <c r="A7" s="4" t="s">
        <v>7</v>
      </c>
      <c r="B7" s="1">
        <v>5.3</v>
      </c>
      <c r="C7" s="1">
        <v>6.3</v>
      </c>
      <c r="D7" s="1">
        <v>7.7</v>
      </c>
      <c r="E7" s="1">
        <v>10.3</v>
      </c>
      <c r="F7" s="1">
        <v>13.6</v>
      </c>
      <c r="G7" s="1">
        <v>18.6</v>
      </c>
      <c r="H7" s="1">
        <v>23.6</v>
      </c>
      <c r="I7" s="1">
        <v>24.3</v>
      </c>
      <c r="J7" s="1">
        <v>21.2</v>
      </c>
      <c r="K7" s="1">
        <v>14.6</v>
      </c>
      <c r="L7" s="1">
        <v>6.3</v>
      </c>
      <c r="M7" s="1">
        <v>5.3</v>
      </c>
      <c r="N7" s="1">
        <v>13.1</v>
      </c>
    </row>
    <row r="8" spans="1:14" ht="11.25">
      <c r="A8" s="4" t="s">
        <v>8</v>
      </c>
      <c r="B8" s="1">
        <v>4.5</v>
      </c>
      <c r="C8" s="1">
        <v>5.9</v>
      </c>
      <c r="D8" s="1">
        <v>6.6</v>
      </c>
      <c r="E8" s="1">
        <v>10</v>
      </c>
      <c r="F8" s="1">
        <v>12.1</v>
      </c>
      <c r="G8" s="1">
        <v>17.6</v>
      </c>
      <c r="H8" s="1">
        <v>21.4</v>
      </c>
      <c r="I8" s="1">
        <v>22.3</v>
      </c>
      <c r="J8" s="1">
        <v>18.8</v>
      </c>
      <c r="K8" s="1">
        <v>12.6</v>
      </c>
      <c r="L8" s="1">
        <v>5.5</v>
      </c>
      <c r="M8" s="1">
        <v>4.5</v>
      </c>
      <c r="N8" s="1">
        <v>11.8</v>
      </c>
    </row>
    <row r="9" spans="1:14" ht="11.25">
      <c r="A9" s="4" t="s">
        <v>9</v>
      </c>
      <c r="B9" s="1">
        <v>3.7</v>
      </c>
      <c r="C9" s="1">
        <v>5.2</v>
      </c>
      <c r="D9" s="1">
        <v>7.4</v>
      </c>
      <c r="E9" s="1">
        <v>10.2</v>
      </c>
      <c r="F9" s="1">
        <v>14.7</v>
      </c>
      <c r="G9" s="1">
        <v>19.3</v>
      </c>
      <c r="H9" s="1">
        <v>24.3</v>
      </c>
      <c r="I9" s="1">
        <v>23.4</v>
      </c>
      <c r="J9" s="1">
        <v>19.8</v>
      </c>
      <c r="K9" s="1">
        <v>13.4</v>
      </c>
      <c r="L9" s="1">
        <v>6.3</v>
      </c>
      <c r="M9" s="1">
        <v>3.6</v>
      </c>
      <c r="N9" s="1">
        <v>12.6</v>
      </c>
    </row>
    <row r="10" spans="1:14" ht="11.25">
      <c r="A10" s="4" t="s">
        <v>10</v>
      </c>
      <c r="B10" s="1">
        <v>6</v>
      </c>
      <c r="C10" s="1">
        <v>8.4</v>
      </c>
      <c r="D10" s="1">
        <v>10.6</v>
      </c>
      <c r="E10" s="1">
        <v>13.5</v>
      </c>
      <c r="F10" s="1">
        <v>17.7</v>
      </c>
      <c r="G10" s="1">
        <v>21.4</v>
      </c>
      <c r="H10" s="1">
        <v>25.7</v>
      </c>
      <c r="I10" s="1">
        <v>26.2</v>
      </c>
      <c r="J10" s="1">
        <v>23.6</v>
      </c>
      <c r="K10" s="1">
        <v>17.1</v>
      </c>
      <c r="L10" s="1">
        <v>8.1</v>
      </c>
      <c r="M10" s="1">
        <v>5.4</v>
      </c>
      <c r="N10" s="1">
        <v>15.3</v>
      </c>
    </row>
    <row r="11" spans="1:14" ht="11.25">
      <c r="A11" s="4" t="s">
        <v>11</v>
      </c>
      <c r="B11" s="1">
        <v>4.3</v>
      </c>
      <c r="C11" s="1">
        <v>6.2</v>
      </c>
      <c r="D11" s="1">
        <v>9.3</v>
      </c>
      <c r="E11" s="1">
        <v>12.6</v>
      </c>
      <c r="F11" s="1">
        <v>17.2</v>
      </c>
      <c r="G11" s="1">
        <v>21.2</v>
      </c>
      <c r="H11" s="1">
        <v>26</v>
      </c>
      <c r="I11" s="1">
        <v>25.8</v>
      </c>
      <c r="J11" s="1">
        <v>21.7</v>
      </c>
      <c r="K11" s="1">
        <v>14.5</v>
      </c>
      <c r="L11" s="1">
        <v>7.1</v>
      </c>
      <c r="M11" s="1">
        <v>4.1</v>
      </c>
      <c r="N11" s="1">
        <v>14.2</v>
      </c>
    </row>
    <row r="12" spans="1:14" ht="11.25">
      <c r="A12" s="4" t="s">
        <v>12</v>
      </c>
      <c r="B12" s="1">
        <v>2.9</v>
      </c>
      <c r="C12" s="1">
        <v>4.7</v>
      </c>
      <c r="D12" s="1">
        <v>5.6</v>
      </c>
      <c r="E12" s="1">
        <v>8.7</v>
      </c>
      <c r="F12" s="1">
        <v>14.3</v>
      </c>
      <c r="G12" s="1">
        <v>18.5</v>
      </c>
      <c r="H12" s="1">
        <v>23.2</v>
      </c>
      <c r="I12" s="1">
        <v>23.5</v>
      </c>
      <c r="J12" s="1">
        <v>19.1</v>
      </c>
      <c r="K12" s="1">
        <v>12.3</v>
      </c>
      <c r="L12" s="1">
        <v>5.4</v>
      </c>
      <c r="M12" s="1">
        <v>2.9</v>
      </c>
      <c r="N12" s="1">
        <v>11.8</v>
      </c>
    </row>
    <row r="13" spans="1:14" ht="11.25">
      <c r="A13" s="4" t="s">
        <v>13</v>
      </c>
      <c r="B13" s="1">
        <v>1.9</v>
      </c>
      <c r="C13" s="1">
        <v>2.4</v>
      </c>
      <c r="D13" s="1">
        <v>3.4</v>
      </c>
      <c r="E13" s="1">
        <v>5.7</v>
      </c>
      <c r="F13" s="1">
        <v>9.5</v>
      </c>
      <c r="G13" s="1">
        <v>14.4</v>
      </c>
      <c r="H13" s="1">
        <v>19.2</v>
      </c>
      <c r="I13" s="1">
        <v>19.1</v>
      </c>
      <c r="J13" s="1">
        <v>15.6</v>
      </c>
      <c r="K13" s="1">
        <v>9.9</v>
      </c>
      <c r="L13" s="1">
        <v>3.4</v>
      </c>
      <c r="M13" s="1">
        <v>1.7</v>
      </c>
      <c r="N13" s="1">
        <v>8.9</v>
      </c>
    </row>
    <row r="14" spans="1:14" ht="11.25">
      <c r="A14" s="4" t="s">
        <v>14</v>
      </c>
      <c r="B14" s="1">
        <v>3</v>
      </c>
      <c r="C14" s="1">
        <v>4.6</v>
      </c>
      <c r="D14" s="1">
        <v>6.1</v>
      </c>
      <c r="E14" s="1">
        <v>9</v>
      </c>
      <c r="F14" s="1">
        <v>13.1</v>
      </c>
      <c r="G14" s="1">
        <v>17.1</v>
      </c>
      <c r="H14" s="1">
        <v>21.6</v>
      </c>
      <c r="I14" s="1">
        <v>21.4</v>
      </c>
      <c r="J14" s="1">
        <v>17.8</v>
      </c>
      <c r="K14" s="1">
        <v>12.4</v>
      </c>
      <c r="L14" s="1">
        <v>5.5</v>
      </c>
      <c r="M14" s="1">
        <v>3.1</v>
      </c>
      <c r="N14" s="1">
        <v>11.2</v>
      </c>
    </row>
    <row r="15" spans="1:14" ht="11.25">
      <c r="A15" s="4" t="s">
        <v>15</v>
      </c>
      <c r="B15" s="1">
        <v>4</v>
      </c>
      <c r="C15" s="1">
        <v>6</v>
      </c>
      <c r="D15" s="1">
        <v>8.3</v>
      </c>
      <c r="E15" s="1">
        <v>11.5</v>
      </c>
      <c r="F15" s="1">
        <v>16</v>
      </c>
      <c r="G15" s="1">
        <v>19.8</v>
      </c>
      <c r="H15" s="1">
        <v>24.3</v>
      </c>
      <c r="I15" s="1">
        <v>24.1</v>
      </c>
      <c r="J15" s="1">
        <v>20</v>
      </c>
      <c r="K15" s="1">
        <v>13.7</v>
      </c>
      <c r="L15" s="1">
        <v>6.6</v>
      </c>
      <c r="M15" s="1">
        <v>3.8</v>
      </c>
      <c r="N15" s="1">
        <v>13.2</v>
      </c>
    </row>
    <row r="16" spans="1:14" ht="11.25">
      <c r="A16" s="4" t="s">
        <v>16</v>
      </c>
      <c r="B16" s="1">
        <v>4.7</v>
      </c>
      <c r="C16" s="1">
        <v>6.8</v>
      </c>
      <c r="D16" s="1">
        <v>8.9</v>
      </c>
      <c r="E16" s="1">
        <v>11.9</v>
      </c>
      <c r="F16" s="1">
        <v>16.2</v>
      </c>
      <c r="G16" s="1">
        <v>20</v>
      </c>
      <c r="H16" s="1">
        <v>24.9</v>
      </c>
      <c r="I16" s="1">
        <v>24.9</v>
      </c>
      <c r="J16" s="1">
        <v>21.5</v>
      </c>
      <c r="K16" s="1">
        <v>15.4</v>
      </c>
      <c r="L16" s="1">
        <v>7.2</v>
      </c>
      <c r="M16" s="1">
        <v>4.3</v>
      </c>
      <c r="N16" s="1">
        <v>13.9</v>
      </c>
    </row>
    <row r="17" spans="1:14" ht="11.25">
      <c r="A17" s="4" t="s">
        <v>17</v>
      </c>
      <c r="B17" s="1">
        <v>2.2</v>
      </c>
      <c r="C17" s="1">
        <v>3.1</v>
      </c>
      <c r="D17" s="1">
        <v>4.5</v>
      </c>
      <c r="E17" s="1">
        <v>7.3</v>
      </c>
      <c r="F17" s="1">
        <v>13</v>
      </c>
      <c r="G17" s="1">
        <v>17.7</v>
      </c>
      <c r="H17" s="1">
        <v>22.8</v>
      </c>
      <c r="I17" s="1">
        <v>21.7</v>
      </c>
      <c r="J17" s="1">
        <v>16.7</v>
      </c>
      <c r="K17" s="1">
        <v>11</v>
      </c>
      <c r="L17" s="1">
        <v>4.4</v>
      </c>
      <c r="M17" s="1">
        <v>2</v>
      </c>
      <c r="N17" s="1">
        <v>10.5</v>
      </c>
    </row>
    <row r="18" spans="1:14" ht="11.25">
      <c r="A18" s="4" t="s">
        <v>18</v>
      </c>
      <c r="B18" s="1">
        <v>3.9</v>
      </c>
      <c r="C18" s="1">
        <v>5.2</v>
      </c>
      <c r="D18" s="1">
        <v>6.3</v>
      </c>
      <c r="E18" s="1">
        <v>9</v>
      </c>
      <c r="F18" s="1">
        <v>13.3</v>
      </c>
      <c r="G18" s="1">
        <v>17.5</v>
      </c>
      <c r="H18" s="1">
        <v>22</v>
      </c>
      <c r="I18" s="1">
        <v>21.7</v>
      </c>
      <c r="J18" s="1">
        <v>18</v>
      </c>
      <c r="K18" s="1">
        <v>12.2</v>
      </c>
      <c r="L18" s="1">
        <v>5.9</v>
      </c>
      <c r="M18" s="1">
        <v>3.8</v>
      </c>
      <c r="N18" s="1">
        <v>11.6</v>
      </c>
    </row>
    <row r="19" spans="1:14" ht="11.25">
      <c r="A19" s="4" t="s">
        <v>19</v>
      </c>
      <c r="B19" s="1">
        <v>4.5</v>
      </c>
      <c r="C19" s="1">
        <v>6.6</v>
      </c>
      <c r="D19" s="1">
        <v>8.4</v>
      </c>
      <c r="E19" s="1">
        <v>11.5</v>
      </c>
      <c r="F19" s="1">
        <v>15.8</v>
      </c>
      <c r="G19" s="1">
        <v>19.6</v>
      </c>
      <c r="H19" s="1">
        <v>23.9</v>
      </c>
      <c r="I19" s="1">
        <v>24.1</v>
      </c>
      <c r="J19" s="1">
        <v>21</v>
      </c>
      <c r="K19" s="1">
        <v>14.7</v>
      </c>
      <c r="L19" s="1">
        <v>6.5</v>
      </c>
      <c r="M19" s="1">
        <v>4.2</v>
      </c>
      <c r="N19" s="1">
        <v>13.4</v>
      </c>
    </row>
    <row r="20" spans="1:14" ht="11.25">
      <c r="A20" s="4" t="s">
        <v>20</v>
      </c>
      <c r="B20" s="1">
        <v>3.5</v>
      </c>
      <c r="C20" s="1">
        <v>5.7</v>
      </c>
      <c r="D20" s="1">
        <v>8.3</v>
      </c>
      <c r="E20" s="1">
        <v>11.3</v>
      </c>
      <c r="F20" s="1">
        <v>16.4</v>
      </c>
      <c r="G20" s="1">
        <v>20.5</v>
      </c>
      <c r="H20" s="1">
        <v>24.8</v>
      </c>
      <c r="I20" s="1">
        <v>24.2</v>
      </c>
      <c r="J20" s="1">
        <v>20</v>
      </c>
      <c r="K20" s="1">
        <v>13.4</v>
      </c>
      <c r="L20" s="1">
        <v>6.3</v>
      </c>
      <c r="M20" s="1">
        <v>3.4</v>
      </c>
      <c r="N20" s="1">
        <v>13.2</v>
      </c>
    </row>
    <row r="21" spans="1:14" ht="11.25">
      <c r="A21" s="4" t="s">
        <v>21</v>
      </c>
      <c r="B21" s="1">
        <v>5.6</v>
      </c>
      <c r="C21" s="1">
        <v>7.3</v>
      </c>
      <c r="D21" s="1">
        <v>9.1</v>
      </c>
      <c r="E21" s="1">
        <v>11.2</v>
      </c>
      <c r="F21" s="1">
        <v>15.8</v>
      </c>
      <c r="G21" s="1">
        <v>19.7</v>
      </c>
      <c r="H21" s="1">
        <v>24.5</v>
      </c>
      <c r="I21" s="1">
        <v>24.7</v>
      </c>
      <c r="J21" s="1">
        <v>21.6</v>
      </c>
      <c r="K21" s="1">
        <v>15.4</v>
      </c>
      <c r="L21" s="1">
        <v>7.4</v>
      </c>
      <c r="M21" s="1">
        <v>5</v>
      </c>
      <c r="N21" s="1">
        <v>13.9</v>
      </c>
    </row>
    <row r="22" spans="1:14" ht="11.25">
      <c r="A22" s="4" t="s">
        <v>22</v>
      </c>
      <c r="B22" s="1">
        <v>4</v>
      </c>
      <c r="C22" s="1">
        <v>5</v>
      </c>
      <c r="D22" s="1">
        <v>6.2</v>
      </c>
      <c r="E22" s="1">
        <v>8.6</v>
      </c>
      <c r="F22" s="1">
        <v>12.5</v>
      </c>
      <c r="G22" s="1">
        <v>16.8</v>
      </c>
      <c r="H22" s="1">
        <v>21.5</v>
      </c>
      <c r="I22" s="1">
        <v>21.7</v>
      </c>
      <c r="J22" s="1">
        <v>18.5</v>
      </c>
      <c r="K22" s="1">
        <v>12.5</v>
      </c>
      <c r="L22" s="1">
        <v>5.5</v>
      </c>
      <c r="M22" s="1">
        <v>3.7</v>
      </c>
      <c r="N22" s="1">
        <v>11.4</v>
      </c>
    </row>
    <row r="23" spans="1:14" ht="11.25">
      <c r="A23" s="4" t="s">
        <v>23</v>
      </c>
      <c r="B23" s="1">
        <v>6.7</v>
      </c>
      <c r="C23" s="1">
        <v>8</v>
      </c>
      <c r="D23" s="1">
        <v>9.9</v>
      </c>
      <c r="E23" s="1">
        <v>12.1</v>
      </c>
      <c r="F23" s="1">
        <v>16.1</v>
      </c>
      <c r="G23" s="1">
        <v>20.2</v>
      </c>
      <c r="H23" s="1">
        <v>24.7</v>
      </c>
      <c r="I23" s="1">
        <v>25.2</v>
      </c>
      <c r="J23" s="1">
        <v>22.3</v>
      </c>
      <c r="K23" s="1">
        <v>16.1</v>
      </c>
      <c r="L23" s="1">
        <v>7.9</v>
      </c>
      <c r="M23" s="1">
        <v>6</v>
      </c>
      <c r="N23" s="1">
        <v>14.6</v>
      </c>
    </row>
    <row r="24" spans="1:14" ht="11.25">
      <c r="A24" s="4" t="s">
        <v>24</v>
      </c>
      <c r="B24" s="1">
        <v>7.1</v>
      </c>
      <c r="C24" s="1">
        <v>9</v>
      </c>
      <c r="D24" s="1">
        <v>11.6</v>
      </c>
      <c r="E24" s="1">
        <v>14.6</v>
      </c>
      <c r="F24" s="1">
        <v>19.1</v>
      </c>
      <c r="G24" s="1">
        <v>23.3</v>
      </c>
      <c r="H24" s="1">
        <v>27.9</v>
      </c>
      <c r="I24" s="1">
        <v>28.2</v>
      </c>
      <c r="J24" s="1">
        <v>25.1</v>
      </c>
      <c r="K24" s="1">
        <v>18.1</v>
      </c>
      <c r="L24" s="1">
        <v>9.1</v>
      </c>
      <c r="M24" s="1">
        <v>6.3</v>
      </c>
      <c r="N24" s="1">
        <v>16.6</v>
      </c>
    </row>
    <row r="25" spans="1:14" ht="11.25">
      <c r="A25" s="4" t="s">
        <v>25</v>
      </c>
      <c r="B25" s="1">
        <v>4.7</v>
      </c>
      <c r="C25" s="1">
        <v>7.1</v>
      </c>
      <c r="D25" s="1">
        <v>10.5</v>
      </c>
      <c r="E25" s="1">
        <v>14</v>
      </c>
      <c r="F25" s="1">
        <v>19.8</v>
      </c>
      <c r="G25" s="1">
        <v>24.2</v>
      </c>
      <c r="H25" s="1">
        <v>29.1</v>
      </c>
      <c r="I25" s="1">
        <v>29</v>
      </c>
      <c r="J25" s="1">
        <v>23.8</v>
      </c>
      <c r="K25" s="1">
        <v>15.8</v>
      </c>
      <c r="L25" s="1">
        <v>7.3</v>
      </c>
      <c r="M25" s="1">
        <v>3.9</v>
      </c>
      <c r="N25" s="1">
        <v>15.8</v>
      </c>
    </row>
    <row r="26" spans="1:14" ht="11.25">
      <c r="A26" s="4" t="s">
        <v>26</v>
      </c>
      <c r="B26" s="1">
        <v>4.9</v>
      </c>
      <c r="C26" s="1">
        <v>7.3</v>
      </c>
      <c r="D26" s="1">
        <v>10.5</v>
      </c>
      <c r="E26" s="1">
        <v>14.7</v>
      </c>
      <c r="F26" s="1">
        <v>18.6</v>
      </c>
      <c r="G26" s="1">
        <v>22.8</v>
      </c>
      <c r="H26" s="1">
        <v>26.9</v>
      </c>
      <c r="I26" s="1">
        <v>27.8</v>
      </c>
      <c r="J26" s="1">
        <v>23</v>
      </c>
      <c r="K26" s="1">
        <v>15.8</v>
      </c>
      <c r="L26" s="1">
        <v>8.1</v>
      </c>
      <c r="M26" s="1">
        <v>4.5</v>
      </c>
      <c r="N26" s="1">
        <v>15.4</v>
      </c>
    </row>
    <row r="27" spans="1:14" ht="11.25">
      <c r="A27" s="4" t="s">
        <v>27</v>
      </c>
      <c r="B27" s="1">
        <v>2.4</v>
      </c>
      <c r="C27" s="1">
        <v>3.8</v>
      </c>
      <c r="D27" s="1">
        <v>5.5</v>
      </c>
      <c r="E27" s="1">
        <v>9</v>
      </c>
      <c r="F27" s="1">
        <v>15</v>
      </c>
      <c r="G27" s="1">
        <v>19.8</v>
      </c>
      <c r="H27" s="1">
        <v>25.1</v>
      </c>
      <c r="I27" s="1">
        <v>24.8</v>
      </c>
      <c r="J27" s="1">
        <v>17.2</v>
      </c>
      <c r="K27" s="1">
        <v>11.2</v>
      </c>
      <c r="L27" s="1">
        <v>5.3</v>
      </c>
      <c r="M27" s="1">
        <v>2.5</v>
      </c>
      <c r="N27" s="1">
        <v>11.8</v>
      </c>
    </row>
    <row r="28" spans="1:14" ht="11.25">
      <c r="A28" s="4" t="s">
        <v>28</v>
      </c>
      <c r="B28" s="1">
        <v>4.1</v>
      </c>
      <c r="C28" s="1">
        <v>5.2</v>
      </c>
      <c r="D28" s="1">
        <v>6.9</v>
      </c>
      <c r="E28" s="1">
        <v>9.1</v>
      </c>
      <c r="F28" s="1">
        <v>14.1</v>
      </c>
      <c r="G28" s="1">
        <v>17.1</v>
      </c>
      <c r="H28" s="1">
        <v>20</v>
      </c>
      <c r="I28" s="1">
        <v>19.3</v>
      </c>
      <c r="J28" s="1">
        <v>16.3</v>
      </c>
      <c r="K28" s="1">
        <v>12.5</v>
      </c>
      <c r="L28" s="1">
        <v>6.5</v>
      </c>
      <c r="M28" s="1">
        <v>4</v>
      </c>
      <c r="N28" s="1">
        <v>11.3</v>
      </c>
    </row>
    <row r="29" spans="1:14" ht="11.25">
      <c r="A29" s="4" t="s">
        <v>29</v>
      </c>
      <c r="B29" s="1">
        <v>2.7</v>
      </c>
      <c r="C29" s="1">
        <v>2.1</v>
      </c>
      <c r="D29" s="1">
        <v>3.4</v>
      </c>
      <c r="E29" s="1">
        <v>5.9</v>
      </c>
      <c r="F29" s="1">
        <v>8.8</v>
      </c>
      <c r="G29" s="1">
        <v>13.8</v>
      </c>
      <c r="H29" s="1">
        <v>18.1</v>
      </c>
      <c r="I29" s="1">
        <v>18</v>
      </c>
      <c r="J29" s="1">
        <v>15.1</v>
      </c>
      <c r="K29" s="1">
        <v>9.4</v>
      </c>
      <c r="L29" s="1">
        <v>2</v>
      </c>
      <c r="M29" s="1">
        <v>1.2</v>
      </c>
      <c r="N29" s="1">
        <v>8.4</v>
      </c>
    </row>
    <row r="30" spans="1:14" ht="11.25">
      <c r="A30" s="4" t="s">
        <v>30</v>
      </c>
      <c r="B30" s="1">
        <v>5.1</v>
      </c>
      <c r="C30" s="1">
        <v>6.7</v>
      </c>
      <c r="D30" s="1">
        <v>8.2</v>
      </c>
      <c r="E30" s="1">
        <v>10.3</v>
      </c>
      <c r="F30" s="1">
        <v>15</v>
      </c>
      <c r="G30" s="1">
        <v>18.9</v>
      </c>
      <c r="H30" s="1">
        <v>22.3</v>
      </c>
      <c r="I30" s="1">
        <v>21.7</v>
      </c>
      <c r="J30" s="1">
        <v>19.3</v>
      </c>
      <c r="K30" s="1">
        <v>13.4</v>
      </c>
      <c r="L30" s="1">
        <v>6.1</v>
      </c>
      <c r="M30" s="1">
        <v>5.5</v>
      </c>
      <c r="N30" s="1">
        <v>12.7</v>
      </c>
    </row>
    <row r="31" spans="1:14" ht="11.25">
      <c r="A31" s="4" t="s">
        <v>31</v>
      </c>
      <c r="B31" s="1">
        <v>2.6</v>
      </c>
      <c r="C31" s="1">
        <v>3.4</v>
      </c>
      <c r="D31" s="1">
        <v>4.7</v>
      </c>
      <c r="E31" s="1">
        <v>5.8</v>
      </c>
      <c r="F31" s="1">
        <v>10.6</v>
      </c>
      <c r="G31" s="1">
        <v>15.7</v>
      </c>
      <c r="H31" s="1">
        <v>20.7</v>
      </c>
      <c r="I31" s="1">
        <v>19.2</v>
      </c>
      <c r="J31" s="1">
        <v>17.8</v>
      </c>
      <c r="K31" s="1">
        <v>11.8</v>
      </c>
      <c r="L31" s="1">
        <v>4.1</v>
      </c>
      <c r="M31" s="1">
        <v>2.5</v>
      </c>
      <c r="N31" s="1">
        <v>9.9</v>
      </c>
    </row>
    <row r="32" spans="1:14" ht="11.25">
      <c r="A32" s="4" t="s">
        <v>32</v>
      </c>
      <c r="B32" s="1">
        <v>4.3</v>
      </c>
      <c r="C32" s="1">
        <v>4.9</v>
      </c>
      <c r="D32" s="1">
        <v>7</v>
      </c>
      <c r="E32" s="1">
        <v>10.8</v>
      </c>
      <c r="F32" s="1">
        <v>16.3</v>
      </c>
      <c r="G32" s="1">
        <v>19.4</v>
      </c>
      <c r="H32" s="1">
        <v>24.4</v>
      </c>
      <c r="I32" s="1">
        <v>22.9</v>
      </c>
      <c r="J32" s="1">
        <v>18.3</v>
      </c>
      <c r="K32" s="1">
        <v>13.2</v>
      </c>
      <c r="L32" s="1">
        <v>6.3</v>
      </c>
      <c r="M32" s="1">
        <v>4.6</v>
      </c>
      <c r="N32" s="1">
        <v>12.7</v>
      </c>
    </row>
    <row r="33" spans="1:14" ht="11.25">
      <c r="A33" s="4" t="s">
        <v>33</v>
      </c>
      <c r="B33" s="1">
        <v>3.9</v>
      </c>
      <c r="C33" s="1">
        <v>5.2</v>
      </c>
      <c r="D33" s="1">
        <v>7.3</v>
      </c>
      <c r="E33" s="1">
        <v>12</v>
      </c>
      <c r="F33" s="1">
        <v>16.1</v>
      </c>
      <c r="G33" s="1">
        <v>19</v>
      </c>
      <c r="H33" s="1">
        <v>23.9</v>
      </c>
      <c r="I33" s="1">
        <v>24.7</v>
      </c>
      <c r="J33" s="1">
        <v>20</v>
      </c>
      <c r="K33" s="1">
        <v>13.2</v>
      </c>
      <c r="L33" s="1">
        <v>6.6</v>
      </c>
      <c r="M33" s="1">
        <v>3.8</v>
      </c>
      <c r="N33" s="1">
        <v>13</v>
      </c>
    </row>
    <row r="34" spans="1:14" ht="11.25">
      <c r="A34" s="4" t="s">
        <v>34</v>
      </c>
      <c r="B34" s="1">
        <v>1.2</v>
      </c>
      <c r="C34" s="1">
        <v>1.7</v>
      </c>
      <c r="D34" s="1">
        <v>3</v>
      </c>
      <c r="E34" s="1">
        <v>5.5</v>
      </c>
      <c r="F34" s="1">
        <v>11.3</v>
      </c>
      <c r="G34" s="1">
        <v>16.4</v>
      </c>
      <c r="H34" s="1">
        <v>20.5</v>
      </c>
      <c r="I34" s="1">
        <v>19.1</v>
      </c>
      <c r="J34" s="1">
        <v>14.4</v>
      </c>
      <c r="K34" s="1">
        <v>9.5</v>
      </c>
      <c r="L34" s="1">
        <v>4.1</v>
      </c>
      <c r="M34" s="1">
        <v>1.4</v>
      </c>
      <c r="N34" s="1">
        <v>9</v>
      </c>
    </row>
    <row r="35" spans="1:14" ht="11.25">
      <c r="A35" s="4" t="s">
        <v>35</v>
      </c>
      <c r="B35" s="1">
        <v>2.1</v>
      </c>
      <c r="C35" s="1">
        <v>2.9</v>
      </c>
      <c r="D35" s="1">
        <v>4.4</v>
      </c>
      <c r="E35" s="1">
        <v>6.9</v>
      </c>
      <c r="F35" s="1">
        <v>12.6</v>
      </c>
      <c r="G35" s="1">
        <v>17.2</v>
      </c>
      <c r="H35" s="1">
        <v>21.4</v>
      </c>
      <c r="I35" s="1">
        <v>20.2</v>
      </c>
      <c r="J35" s="1">
        <v>14.5</v>
      </c>
      <c r="K35" s="1">
        <v>9.6</v>
      </c>
      <c r="L35" s="1">
        <v>4.9</v>
      </c>
      <c r="M35" s="1">
        <v>2.4</v>
      </c>
      <c r="N35" s="1">
        <v>9.9</v>
      </c>
    </row>
    <row r="36" spans="1:14" ht="11.25">
      <c r="A36" s="4" t="s">
        <v>36</v>
      </c>
      <c r="B36" s="1">
        <v>1.9</v>
      </c>
      <c r="C36" s="1">
        <v>3.2</v>
      </c>
      <c r="D36" s="1">
        <v>5.6</v>
      </c>
      <c r="E36" s="1">
        <v>9.1</v>
      </c>
      <c r="F36" s="1">
        <v>15.5</v>
      </c>
      <c r="G36" s="1">
        <v>20.2</v>
      </c>
      <c r="H36" s="1">
        <v>25.6</v>
      </c>
      <c r="I36" s="1">
        <v>23.4</v>
      </c>
      <c r="J36" s="1">
        <v>17.9</v>
      </c>
      <c r="K36" s="1">
        <v>11.3</v>
      </c>
      <c r="L36" s="1">
        <v>4.9</v>
      </c>
      <c r="M36" s="1">
        <v>2.3</v>
      </c>
      <c r="N36" s="1">
        <v>11.7</v>
      </c>
    </row>
    <row r="38" spans="1:14" ht="11.25">
      <c r="A38" s="4" t="s">
        <v>37</v>
      </c>
      <c r="B38" s="1">
        <v>7.8</v>
      </c>
      <c r="C38" s="1">
        <v>10.2</v>
      </c>
      <c r="D38" s="1">
        <v>11.6</v>
      </c>
      <c r="E38" s="1">
        <v>13.7</v>
      </c>
      <c r="F38" s="1">
        <v>18.5</v>
      </c>
      <c r="G38" s="1">
        <v>22.6</v>
      </c>
      <c r="H38" s="1">
        <v>27.6</v>
      </c>
      <c r="I38" s="1">
        <v>26.7</v>
      </c>
      <c r="J38" s="1">
        <v>23.9</v>
      </c>
      <c r="K38" s="1">
        <v>16.4</v>
      </c>
      <c r="L38" s="1">
        <v>8.1</v>
      </c>
      <c r="M38" s="1">
        <v>6.1</v>
      </c>
      <c r="N38" s="1">
        <v>16.1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17" sqref="N17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ave canopy corr tmax'!B4)*10</f>
        <v>62.62069780922077</v>
      </c>
      <c r="C4" s="13">
        <f>('843 ave canopy corr tmax'!C4)*10</f>
        <v>87.26284890027992</v>
      </c>
      <c r="D4" s="13">
        <f>('843 ave canopy corr tmax'!D4)*10</f>
        <v>123.2811653585735</v>
      </c>
      <c r="E4" s="13">
        <f>('843 ave canopy corr tmax'!E4)*10</f>
        <v>161.2003061601652</v>
      </c>
      <c r="F4" s="13">
        <f>('843 ave canopy corr tmax'!F4)*10</f>
        <v>200.95176609694778</v>
      </c>
      <c r="G4" s="13">
        <f>('843 ave canopy corr tmax'!G4)*10</f>
        <v>240.65015100767602</v>
      </c>
      <c r="H4" s="13">
        <f>('843 ave canopy corr tmax'!H4)*10</f>
        <v>286.2801818231663</v>
      </c>
      <c r="I4" s="13">
        <f>('843 ave canopy corr tmax'!I4)*10</f>
        <v>288.1729389386111</v>
      </c>
      <c r="J4" s="13">
        <f>('843 ave canopy corr tmax'!J4)*10</f>
        <v>255.57524899448129</v>
      </c>
      <c r="K4" s="13">
        <f>('843 ave canopy corr tmax'!K4)*10</f>
        <v>177.08296237319615</v>
      </c>
      <c r="L4" s="13">
        <f>('843 ave canopy corr tmax'!L4)*10</f>
        <v>91.62601141064988</v>
      </c>
      <c r="M4" s="13">
        <f>('843 ave canopy corr tmax'!M4)*10</f>
        <v>54.45029683205311</v>
      </c>
      <c r="N4" s="14">
        <f>AVERAGE(B4:M4)</f>
        <v>169.09621464208507</v>
      </c>
    </row>
    <row r="5" spans="1:14" ht="11.25">
      <c r="A5" s="4" t="s">
        <v>5</v>
      </c>
      <c r="B5" s="13">
        <f>('843 ave canopy corr tmax'!B5)*10</f>
        <v>70.46593807874783</v>
      </c>
      <c r="C5" s="13">
        <f>('843 ave canopy corr tmax'!C5)*10</f>
        <v>88.87873378534103</v>
      </c>
      <c r="D5" s="13">
        <f>('843 ave canopy corr tmax'!D5)*10</f>
        <v>117.91353590839083</v>
      </c>
      <c r="E5" s="13">
        <f>('843 ave canopy corr tmax'!E5)*10</f>
        <v>163.2419911793227</v>
      </c>
      <c r="F5" s="13">
        <f>('843 ave canopy corr tmax'!F5)*10</f>
        <v>214.88984274084333</v>
      </c>
      <c r="G5" s="13">
        <f>('843 ave canopy corr tmax'!G5)*10</f>
        <v>260.1076938558294</v>
      </c>
      <c r="H5" s="13">
        <f>('843 ave canopy corr tmax'!H5)*10</f>
        <v>309.4992023856867</v>
      </c>
      <c r="I5" s="13">
        <f>('843 ave canopy corr tmax'!I5)*10</f>
        <v>297.8417373190591</v>
      </c>
      <c r="J5" s="13">
        <f>('843 ave canopy corr tmax'!J5)*10</f>
        <v>231.916314171943</v>
      </c>
      <c r="K5" s="13">
        <f>('843 ave canopy corr tmax'!K5)*10</f>
        <v>164.67117104199556</v>
      </c>
      <c r="L5" s="13">
        <f>('843 ave canopy corr tmax'!L5)*10</f>
        <v>100.28265967716055</v>
      </c>
      <c r="M5" s="13">
        <f>('843 ave canopy corr tmax'!M5)*10</f>
        <v>67.67754388755505</v>
      </c>
      <c r="N5" s="14">
        <f aca="true" t="shared" si="0" ref="N5:N36">AVERAGE(B5:M5)</f>
        <v>173.94886366932295</v>
      </c>
    </row>
    <row r="6" spans="1:14" ht="11.25">
      <c r="A6" s="4" t="s">
        <v>6</v>
      </c>
      <c r="B6" s="13">
        <f>('843 ave canopy corr tmax'!B6)*10</f>
        <v>86.49593578885026</v>
      </c>
      <c r="C6" s="13">
        <f>('843 ave canopy corr tmax'!C6)*10</f>
        <v>98.75207940028415</v>
      </c>
      <c r="D6" s="13">
        <f>('843 ave canopy corr tmax'!D6)*10</f>
        <v>118.27448833379108</v>
      </c>
      <c r="E6" s="13">
        <f>('843 ave canopy corr tmax'!E6)*10</f>
        <v>147.90711800590296</v>
      </c>
      <c r="F6" s="13">
        <f>('843 ave canopy corr tmax'!F6)*10</f>
        <v>181.18890336183148</v>
      </c>
      <c r="G6" s="13">
        <f>('843 ave canopy corr tmax'!G6)*10</f>
        <v>225.68873912160296</v>
      </c>
      <c r="H6" s="13">
        <f>('843 ave canopy corr tmax'!H6)*10</f>
        <v>265.97209669864907</v>
      </c>
      <c r="I6" s="13">
        <f>('843 ave canopy corr tmax'!I6)*10</f>
        <v>275.59791643332545</v>
      </c>
      <c r="J6" s="13">
        <f>('843 ave canopy corr tmax'!J6)*10</f>
        <v>235.64189816340058</v>
      </c>
      <c r="K6" s="13">
        <f>('843 ave canopy corr tmax'!K6)*10</f>
        <v>182.07861093422736</v>
      </c>
      <c r="L6" s="13">
        <f>('843 ave canopy corr tmax'!L6)*10</f>
        <v>95.00095653623582</v>
      </c>
      <c r="M6" s="13">
        <f>('843 ave canopy corr tmax'!M6)*10</f>
        <v>79.56042286075531</v>
      </c>
      <c r="N6" s="14">
        <f t="shared" si="0"/>
        <v>166.01326380323806</v>
      </c>
    </row>
    <row r="7" spans="1:14" ht="11.25">
      <c r="A7" s="4" t="s">
        <v>7</v>
      </c>
      <c r="B7" s="13">
        <f>('843 ave canopy corr tmax'!B7)*10</f>
        <v>56.417188586773186</v>
      </c>
      <c r="C7" s="13">
        <f>('843 ave canopy corr tmax'!C7)*10</f>
        <v>65.34691651418349</v>
      </c>
      <c r="D7" s="13">
        <f>('843 ave canopy corr tmax'!D7)*10</f>
        <v>78.85334483551893</v>
      </c>
      <c r="E7" s="13">
        <f>('843 ave canopy corr tmax'!E7)*10</f>
        <v>105.70248146544655</v>
      </c>
      <c r="F7" s="13">
        <f>('843 ave canopy corr tmax'!F7)*10</f>
        <v>139.62012352341023</v>
      </c>
      <c r="G7" s="13">
        <f>('843 ave canopy corr tmax'!G7)*10</f>
        <v>189.55647522948271</v>
      </c>
      <c r="H7" s="13">
        <f>('843 ave canopy corr tmax'!H7)*10</f>
        <v>238.61514394677525</v>
      </c>
      <c r="I7" s="13">
        <f>('843 ave canopy corr tmax'!I7)*10</f>
        <v>243.95108682225646</v>
      </c>
      <c r="J7" s="13">
        <f>('843 ave canopy corr tmax'!J7)*10</f>
        <v>210.97229394218095</v>
      </c>
      <c r="K7" s="13">
        <f>('843 ave canopy corr tmax'!K7)*10</f>
        <v>145.3476383706647</v>
      </c>
      <c r="L7" s="13">
        <f>('843 ave canopy corr tmax'!L7)*10</f>
        <v>64.62440024393588</v>
      </c>
      <c r="M7" s="13">
        <f>('843 ave canopy corr tmax'!M7)*10</f>
        <v>55.69233254647287</v>
      </c>
      <c r="N7" s="14">
        <f t="shared" si="0"/>
        <v>132.89161883559177</v>
      </c>
    </row>
    <row r="8" spans="1:14" ht="11.25">
      <c r="A8" s="4" t="s">
        <v>8</v>
      </c>
      <c r="B8" s="13">
        <f>('843 ave canopy corr tmax'!B8)*10</f>
        <v>52.92266912501753</v>
      </c>
      <c r="C8" s="13">
        <f>('843 ave canopy corr tmax'!C8)*10</f>
        <v>66.47933999575949</v>
      </c>
      <c r="D8" s="13">
        <f>('843 ave canopy corr tmax'!D8)*10</f>
        <v>72.41236714531065</v>
      </c>
      <c r="E8" s="13">
        <f>('843 ave canopy corr tmax'!E8)*10</f>
        <v>105.25447348006706</v>
      </c>
      <c r="F8" s="13">
        <f>('843 ave canopy corr tmax'!F8)*10</f>
        <v>126.45885583462118</v>
      </c>
      <c r="G8" s="13">
        <f>('843 ave canopy corr tmax'!G8)*10</f>
        <v>182.64460180037034</v>
      </c>
      <c r="H8" s="13">
        <f>('843 ave canopy corr tmax'!H8)*10</f>
        <v>220.5757872188949</v>
      </c>
      <c r="I8" s="13">
        <f>('843 ave canopy corr tmax'!I8)*10</f>
        <v>228.06623524485087</v>
      </c>
      <c r="J8" s="13">
        <f>('843 ave canopy corr tmax'!J8)*10</f>
        <v>192.87778793041753</v>
      </c>
      <c r="K8" s="13">
        <f>('843 ave canopy corr tmax'!K8)*10</f>
        <v>132.94957490038675</v>
      </c>
      <c r="L8" s="13">
        <f>('843 ave canopy corr tmax'!L8)*10</f>
        <v>61.8898553347864</v>
      </c>
      <c r="M8" s="13">
        <f>('843 ave canopy corr tmax'!M8)*10</f>
        <v>53.319863848419395</v>
      </c>
      <c r="N8" s="14">
        <f t="shared" si="0"/>
        <v>124.65428432157518</v>
      </c>
    </row>
    <row r="9" spans="1:14" ht="11.25">
      <c r="A9" s="4" t="s">
        <v>9</v>
      </c>
      <c r="B9" s="13">
        <f>('843 ave canopy corr tmax'!B9)*10</f>
        <v>66.373271173034</v>
      </c>
      <c r="C9" s="13">
        <f>('843 ave canopy corr tmax'!C9)*10</f>
        <v>82.49636804584456</v>
      </c>
      <c r="D9" s="13">
        <f>('843 ave canopy corr tmax'!D9)*10</f>
        <v>104.18770241744456</v>
      </c>
      <c r="E9" s="13">
        <f>('843 ave canopy corr tmax'!E9)*10</f>
        <v>130.4759691543087</v>
      </c>
      <c r="F9" s="13">
        <f>('843 ave canopy corr tmax'!F9)*10</f>
        <v>173.52783718409484</v>
      </c>
      <c r="G9" s="13">
        <f>('843 ave canopy corr tmax'!G9)*10</f>
        <v>214.6320166912039</v>
      </c>
      <c r="H9" s="13">
        <f>('843 ave canopy corr tmax'!H9)*10</f>
        <v>264.2792186413972</v>
      </c>
      <c r="I9" s="13">
        <f>('843 ave canopy corr tmax'!I9)*10</f>
        <v>260.08352112131087</v>
      </c>
      <c r="J9" s="13">
        <f>('843 ave canopy corr tmax'!J9)*10</f>
        <v>225.7209351687407</v>
      </c>
      <c r="K9" s="13">
        <f>('843 ave canopy corr tmax'!K9)*10</f>
        <v>164.22024136325246</v>
      </c>
      <c r="L9" s="13">
        <f>('843 ave canopy corr tmax'!L9)*10</f>
        <v>93.34463344976479</v>
      </c>
      <c r="M9" s="13">
        <f>('843 ave canopy corr tmax'!M9)*10</f>
        <v>65.09588483900623</v>
      </c>
      <c r="N9" s="14">
        <f t="shared" si="0"/>
        <v>153.70313327078355</v>
      </c>
    </row>
    <row r="10" spans="1:14" ht="11.25">
      <c r="A10" s="4" t="s">
        <v>10</v>
      </c>
      <c r="B10" s="13">
        <f>('843 ave canopy corr tmax'!B10)*10</f>
        <v>99.88940876636136</v>
      </c>
      <c r="C10" s="13">
        <f>('843 ave canopy corr tmax'!C10)*10</f>
        <v>123.28645864206484</v>
      </c>
      <c r="D10" s="13">
        <f>('843 ave canopy corr tmax'!D10)*10</f>
        <v>145.69180840646456</v>
      </c>
      <c r="E10" s="13">
        <f>('843 ave canopy corr tmax'!E10)*10</f>
        <v>175.5742881865945</v>
      </c>
      <c r="F10" s="13">
        <f>('843 ave canopy corr tmax'!F10)*10</f>
        <v>215.38633448566253</v>
      </c>
      <c r="G10" s="13">
        <f>('843 ave canopy corr tmax'!G10)*10</f>
        <v>251.3924778011774</v>
      </c>
      <c r="H10" s="13">
        <f>('843 ave canopy corr tmax'!H10)*10</f>
        <v>294.05568701388336</v>
      </c>
      <c r="I10" s="13">
        <f>('843 ave canopy corr tmax'!I10)*10</f>
        <v>300.43134846253315</v>
      </c>
      <c r="J10" s="13">
        <f>('843 ave canopy corr tmax'!J10)*10</f>
        <v>277.00243633915653</v>
      </c>
      <c r="K10" s="13">
        <f>('843 ave canopy corr tmax'!K10)*10</f>
        <v>210.64218472202532</v>
      </c>
      <c r="L10" s="13">
        <f>('843 ave canopy corr tmax'!L10)*10</f>
        <v>120.45989111798465</v>
      </c>
      <c r="M10" s="13">
        <f>('843 ave canopy corr tmax'!M10)*10</f>
        <v>93.5420889857983</v>
      </c>
      <c r="N10" s="14">
        <f t="shared" si="0"/>
        <v>192.27953441080885</v>
      </c>
    </row>
    <row r="11" spans="1:14" ht="11.25">
      <c r="A11" s="4" t="s">
        <v>11</v>
      </c>
      <c r="B11" s="13">
        <f>('843 ave canopy corr tmax'!B11)*10</f>
        <v>82.28335066115278</v>
      </c>
      <c r="C11" s="13">
        <f>('843 ave canopy corr tmax'!C11)*10</f>
        <v>103.85960730459097</v>
      </c>
      <c r="D11" s="13">
        <f>('843 ave canopy corr tmax'!D11)*10</f>
        <v>136.10837307422554</v>
      </c>
      <c r="E11" s="13">
        <f>('843 ave canopy corr tmax'!E11)*10</f>
        <v>168.87792092891982</v>
      </c>
      <c r="F11" s="13">
        <f>('843 ave canopy corr tmax'!F11)*10</f>
        <v>212.46941578261615</v>
      </c>
      <c r="G11" s="13">
        <f>('843 ave canopy corr tmax'!G11)*10</f>
        <v>251.4993125253005</v>
      </c>
      <c r="H11" s="13">
        <f>('843 ave canopy corr tmax'!H11)*10</f>
        <v>299.60584660600057</v>
      </c>
      <c r="I11" s="13">
        <f>('843 ave canopy corr tmax'!I11)*10</f>
        <v>298.70536019100643</v>
      </c>
      <c r="J11" s="13">
        <f>('843 ave canopy corr tmax'!J11)*10</f>
        <v>260.97125431957545</v>
      </c>
      <c r="K11" s="13">
        <f>('843 ave canopy corr tmax'!K11)*10</f>
        <v>188.39112041109132</v>
      </c>
      <c r="L11" s="13">
        <f>('843 ave canopy corr tmax'!L11)*10</f>
        <v>111.54732003219044</v>
      </c>
      <c r="M11" s="13">
        <f>('843 ave canopy corr tmax'!M11)*10</f>
        <v>79.45928999760943</v>
      </c>
      <c r="N11" s="14">
        <f t="shared" si="0"/>
        <v>182.81484765285666</v>
      </c>
    </row>
    <row r="12" spans="1:14" ht="11.25">
      <c r="A12" s="4" t="s">
        <v>12</v>
      </c>
      <c r="B12" s="13">
        <f>('843 ave canopy corr tmax'!B12)*10</f>
        <v>73.96337969932765</v>
      </c>
      <c r="C12" s="13">
        <f>('843 ave canopy corr tmax'!C12)*10</f>
        <v>92.41466939194166</v>
      </c>
      <c r="D12" s="13">
        <f>('843 ave canopy corr tmax'!D12)*10</f>
        <v>102.04244265052796</v>
      </c>
      <c r="E12" s="13">
        <f>('843 ave canopy corr tmax'!E12)*10</f>
        <v>132.5314664101197</v>
      </c>
      <c r="F12" s="13">
        <f>('843 ave canopy corr tmax'!F12)*10</f>
        <v>186.52254998433244</v>
      </c>
      <c r="G12" s="13">
        <f>('843 ave canopy corr tmax'!G12)*10</f>
        <v>229.83356112208412</v>
      </c>
      <c r="H12" s="13">
        <f>('843 ave canopy corr tmax'!H12)*10</f>
        <v>276.6670413777769</v>
      </c>
      <c r="I12" s="13">
        <f>('843 ave canopy corr tmax'!I12)*10</f>
        <v>278.51576073895836</v>
      </c>
      <c r="J12" s="13">
        <f>('843 ave canopy corr tmax'!J12)*10</f>
        <v>237.046883477724</v>
      </c>
      <c r="K12" s="13">
        <f>('843 ave canopy corr tmax'!K12)*10</f>
        <v>169.15353720899728</v>
      </c>
      <c r="L12" s="13">
        <f>('843 ave canopy corr tmax'!L12)*10</f>
        <v>99.09749119730958</v>
      </c>
      <c r="M12" s="13">
        <f>('843 ave canopy corr tmax'!M12)*10</f>
        <v>73.17499906660272</v>
      </c>
      <c r="N12" s="14">
        <f t="shared" si="0"/>
        <v>162.58031519380853</v>
      </c>
    </row>
    <row r="13" spans="1:14" ht="11.25">
      <c r="A13" s="4" t="s">
        <v>13</v>
      </c>
      <c r="B13" s="13">
        <f>('843 ave canopy corr tmax'!B13)*10</f>
        <v>60.037121350625725</v>
      </c>
      <c r="C13" s="13">
        <f>('843 ave canopy corr tmax'!C13)*10</f>
        <v>65.93599025152477</v>
      </c>
      <c r="D13" s="13">
        <f>('843 ave canopy corr tmax'!D13)*10</f>
        <v>77.0594735010738</v>
      </c>
      <c r="E13" s="13">
        <f>('843 ave canopy corr tmax'!E13)*10</f>
        <v>100.88766851558643</v>
      </c>
      <c r="F13" s="13">
        <f>('843 ave canopy corr tmax'!F13)*10</f>
        <v>138.02351726360243</v>
      </c>
      <c r="G13" s="13">
        <f>('843 ave canopy corr tmax'!G13)*10</f>
        <v>186.22468402441604</v>
      </c>
      <c r="H13" s="13">
        <f>('843 ave canopy corr tmax'!H13)*10</f>
        <v>233.91417660583144</v>
      </c>
      <c r="I13" s="13">
        <f>('843 ave canopy corr tmax'!I13)*10</f>
        <v>235.12154055287849</v>
      </c>
      <c r="J13" s="13">
        <f>('843 ave canopy corr tmax'!J13)*10</f>
        <v>199.91022603347486</v>
      </c>
      <c r="K13" s="13">
        <f>('843 ave canopy corr tmax'!K13)*10</f>
        <v>141.447940761653</v>
      </c>
      <c r="L13" s="13">
        <f>('843 ave canopy corr tmax'!L13)*10</f>
        <v>76.1250988017014</v>
      </c>
      <c r="M13" s="13">
        <f>('843 ave canopy corr tmax'!M13)*10</f>
        <v>57.41183742147676</v>
      </c>
      <c r="N13" s="14">
        <f t="shared" si="0"/>
        <v>131.00827292365375</v>
      </c>
    </row>
    <row r="14" spans="1:14" ht="11.25">
      <c r="A14" s="4" t="s">
        <v>14</v>
      </c>
      <c r="B14" s="13">
        <f>('843 ave canopy corr tmax'!B14)*10</f>
        <v>71.34257535245965</v>
      </c>
      <c r="C14" s="13">
        <f>('843 ave canopy corr tmax'!C14)*10</f>
        <v>90.68029482667893</v>
      </c>
      <c r="D14" s="13">
        <f>('843 ave canopy corr tmax'!D14)*10</f>
        <v>106.49840323946367</v>
      </c>
      <c r="E14" s="13">
        <f>('843 ave canopy corr tmax'!E14)*10</f>
        <v>134.14323304448513</v>
      </c>
      <c r="F14" s="13">
        <f>('843 ave canopy corr tmax'!F14)*10</f>
        <v>174.19739704687285</v>
      </c>
      <c r="G14" s="13">
        <f>('843 ave canopy corr tmax'!G14)*10</f>
        <v>215.3634004972468</v>
      </c>
      <c r="H14" s="13">
        <f>('843 ave canopy corr tmax'!H14)*10</f>
        <v>260.3253968450266</v>
      </c>
      <c r="I14" s="13">
        <f>('843 ave canopy corr tmax'!I14)*10</f>
        <v>257.16455813020633</v>
      </c>
      <c r="J14" s="13">
        <f>('843 ave canopy corr tmax'!J14)*10</f>
        <v>222.26906401842274</v>
      </c>
      <c r="K14" s="13">
        <f>('843 ave canopy corr tmax'!K14)*10</f>
        <v>169.27283131870132</v>
      </c>
      <c r="L14" s="13">
        <f>('843 ave canopy corr tmax'!L14)*10</f>
        <v>98.2863389553396</v>
      </c>
      <c r="M14" s="13">
        <f>('843 ave canopy corr tmax'!M14)*10</f>
        <v>69.85022923945755</v>
      </c>
      <c r="N14" s="14">
        <f t="shared" si="0"/>
        <v>155.78281020953008</v>
      </c>
    </row>
    <row r="15" spans="1:14" ht="11.25">
      <c r="A15" s="4" t="s">
        <v>15</v>
      </c>
      <c r="B15" s="13">
        <f>('843 ave canopy corr tmax'!B15)*10</f>
        <v>80.61948315077859</v>
      </c>
      <c r="C15" s="13">
        <f>('843 ave canopy corr tmax'!C15)*10</f>
        <v>103.47713563929972</v>
      </c>
      <c r="D15" s="13">
        <f>('843 ave canopy corr tmax'!D15)*10</f>
        <v>127.80282945965351</v>
      </c>
      <c r="E15" s="13">
        <f>('843 ave canopy corr tmax'!E15)*10</f>
        <v>159.67310483130336</v>
      </c>
      <c r="F15" s="13">
        <f>('843 ave canopy corr tmax'!F15)*10</f>
        <v>203.8703716544691</v>
      </c>
      <c r="G15" s="13">
        <f>('843 ave canopy corr tmax'!G15)*10</f>
        <v>242.95499494660308</v>
      </c>
      <c r="H15" s="13">
        <f>('843 ave canopy corr tmax'!H15)*10</f>
        <v>288.2745053133667</v>
      </c>
      <c r="I15" s="13">
        <f>('843 ave canopy corr tmax'!I15)*10</f>
        <v>285.73328952365097</v>
      </c>
      <c r="J15" s="13">
        <f>('843 ave canopy corr tmax'!J15)*10</f>
        <v>245.5056267750245</v>
      </c>
      <c r="K15" s="13">
        <f>('843 ave canopy corr tmax'!K15)*10</f>
        <v>181.60029074268436</v>
      </c>
      <c r="L15" s="13">
        <f>('843 ave canopy corr tmax'!L15)*10</f>
        <v>107.48186780898794</v>
      </c>
      <c r="M15" s="13">
        <f>('843 ave canopy corr tmax'!M15)*10</f>
        <v>79.28220033550286</v>
      </c>
      <c r="N15" s="14">
        <f t="shared" si="0"/>
        <v>175.5229750151104</v>
      </c>
    </row>
    <row r="16" spans="1:14" ht="11.25">
      <c r="A16" s="4" t="s">
        <v>16</v>
      </c>
      <c r="B16" s="13">
        <f>('843 ave canopy corr tmax'!B16)*10</f>
        <v>90.97698662184158</v>
      </c>
      <c r="C16" s="13">
        <f>('843 ave canopy corr tmax'!C16)*10</f>
        <v>111.40897457557145</v>
      </c>
      <c r="D16" s="13">
        <f>('843 ave canopy corr tmax'!D16)*10</f>
        <v>132.6654609299927</v>
      </c>
      <c r="E16" s="13">
        <f>('843 ave canopy corr tmax'!E16)*10</f>
        <v>163.38152318099898</v>
      </c>
      <c r="F16" s="13">
        <f>('843 ave canopy corr tmax'!F16)*10</f>
        <v>207.07494490301033</v>
      </c>
      <c r="G16" s="13">
        <f>('843 ave canopy corr tmax'!G16)*10</f>
        <v>246.4044322467379</v>
      </c>
      <c r="H16" s="13">
        <f>('843 ave canopy corr tmax'!H16)*10</f>
        <v>295.7539060728299</v>
      </c>
      <c r="I16" s="13">
        <f>('843 ave canopy corr tmax'!I16)*10</f>
        <v>294.14452626963634</v>
      </c>
      <c r="J16" s="13">
        <f>('843 ave canopy corr tmax'!J16)*10</f>
        <v>259.11931894453846</v>
      </c>
      <c r="K16" s="13">
        <f>('843 ave canopy corr tmax'!K16)*10</f>
        <v>197.51201155959976</v>
      </c>
      <c r="L16" s="13">
        <f>('843 ave canopy corr tmax'!L16)*10</f>
        <v>115.14020716747092</v>
      </c>
      <c r="M16" s="13">
        <f>('843 ave canopy corr tmax'!M16)*10</f>
        <v>85.37262850824077</v>
      </c>
      <c r="N16" s="14">
        <f t="shared" si="0"/>
        <v>183.2462434150391</v>
      </c>
    </row>
    <row r="17" spans="1:14" ht="11.25">
      <c r="A17" s="4" t="s">
        <v>17</v>
      </c>
      <c r="B17" s="13">
        <f>('843 ave canopy corr tmax'!B17)*10</f>
        <v>61.92460094897048</v>
      </c>
      <c r="C17" s="13">
        <f>('843 ave canopy corr tmax'!C17)*10</f>
        <v>71.42909150771496</v>
      </c>
      <c r="D17" s="13">
        <f>('843 ave canopy corr tmax'!D17)*10</f>
        <v>86.65926801892883</v>
      </c>
      <c r="E17" s="13">
        <f>('843 ave canopy corr tmax'!E17)*10</f>
        <v>114.67844335231241</v>
      </c>
      <c r="F17" s="13">
        <f>('843 ave canopy corr tmax'!F17)*10</f>
        <v>170.7558264242345</v>
      </c>
      <c r="G17" s="13">
        <f>('843 ave canopy corr tmax'!G17)*10</f>
        <v>217.84225697473317</v>
      </c>
      <c r="H17" s="13">
        <f>('843 ave canopy corr tmax'!H17)*10</f>
        <v>269.090955233924</v>
      </c>
      <c r="I17" s="13">
        <f>('843 ave canopy corr tmax'!I17)*10</f>
        <v>257.9933574717068</v>
      </c>
      <c r="J17" s="13">
        <f>('843 ave canopy corr tmax'!J17)*10</f>
        <v>208.74645984165016</v>
      </c>
      <c r="K17" s="13">
        <f>('843 ave canopy corr tmax'!K17)*10</f>
        <v>151.88346697967606</v>
      </c>
      <c r="L17" s="13">
        <f>('843 ave canopy corr tmax'!L17)*10</f>
        <v>84.1806244194791</v>
      </c>
      <c r="M17" s="13">
        <f>('843 ave canopy corr tmax'!M17)*10</f>
        <v>59.52604686615732</v>
      </c>
      <c r="N17" s="14">
        <f t="shared" si="0"/>
        <v>146.22586650329063</v>
      </c>
    </row>
    <row r="18" spans="1:14" ht="11.25">
      <c r="A18" s="4" t="s">
        <v>18</v>
      </c>
      <c r="B18" s="13">
        <f>('843 ave canopy corr tmax'!B18)*10</f>
        <v>81.86821131109524</v>
      </c>
      <c r="C18" s="13">
        <f>('843 ave canopy corr tmax'!C18)*10</f>
        <v>94.65191907576286</v>
      </c>
      <c r="D18" s="13">
        <f>('843 ave canopy corr tmax'!D18)*10</f>
        <v>107.25081660963599</v>
      </c>
      <c r="E18" s="13">
        <f>('843 ave canopy corr tmax'!E18)*10</f>
        <v>135.11626754510814</v>
      </c>
      <c r="F18" s="13">
        <f>('843 ave canopy corr tmax'!F18)*10</f>
        <v>177.14675281814033</v>
      </c>
      <c r="G18" s="13">
        <f>('843 ave canopy corr tmax'!G18)*10</f>
        <v>219.7104632199049</v>
      </c>
      <c r="H18" s="13">
        <f>('843 ave canopy corr tmax'!H18)*10</f>
        <v>264.9932869117802</v>
      </c>
      <c r="I18" s="13">
        <f>('843 ave canopy corr tmax'!I18)*10</f>
        <v>262.1172182298901</v>
      </c>
      <c r="J18" s="13">
        <f>('843 ave canopy corr tmax'!J18)*10</f>
        <v>225.8352655558533</v>
      </c>
      <c r="K18" s="13">
        <f>('843 ave canopy corr tmax'!K18)*10</f>
        <v>166.0813232479817</v>
      </c>
      <c r="L18" s="13">
        <f>('843 ave canopy corr tmax'!L18)*10</f>
        <v>101.53267974794034</v>
      </c>
      <c r="M18" s="13">
        <f>('843 ave canopy corr tmax'!M18)*10</f>
        <v>80.73754954461059</v>
      </c>
      <c r="N18" s="14">
        <f t="shared" si="0"/>
        <v>159.75347948480865</v>
      </c>
    </row>
    <row r="19" spans="1:14" ht="11.25">
      <c r="A19" s="4" t="s">
        <v>19</v>
      </c>
      <c r="B19" s="13">
        <f>('843 ave canopy corr tmax'!B19)*10</f>
        <v>84.66745440457382</v>
      </c>
      <c r="C19" s="13">
        <f>('843 ave canopy corr tmax'!C19)*10</f>
        <v>107.70940411622519</v>
      </c>
      <c r="D19" s="13">
        <f>('843 ave canopy corr tmax'!D19)*10</f>
        <v>125.57338000010999</v>
      </c>
      <c r="E19" s="13">
        <f>('843 ave canopy corr tmax'!E19)*10</f>
        <v>156.8524305050761</v>
      </c>
      <c r="F19" s="13">
        <f>('843 ave canopy corr tmax'!F19)*10</f>
        <v>201.53298466516017</v>
      </c>
      <c r="G19" s="13">
        <f>('843 ave canopy corr tmax'!G19)*10</f>
        <v>240.22563346658723</v>
      </c>
      <c r="H19" s="13">
        <f>('843 ave canopy corr tmax'!H19)*10</f>
        <v>283.961263513144</v>
      </c>
      <c r="I19" s="13">
        <f>('843 ave canopy corr tmax'!I19)*10</f>
        <v>284.43346534790214</v>
      </c>
      <c r="J19" s="13">
        <f>('843 ave canopy corr tmax'!J19)*10</f>
        <v>251.07156344857975</v>
      </c>
      <c r="K19" s="13">
        <f>('843 ave canopy corr tmax'!K19)*10</f>
        <v>187.60112772476688</v>
      </c>
      <c r="L19" s="13">
        <f>('843 ave canopy corr tmax'!L19)*10</f>
        <v>104.55512026444165</v>
      </c>
      <c r="M19" s="13">
        <f>('843 ave canopy corr tmax'!M19)*10</f>
        <v>80.9825286017511</v>
      </c>
      <c r="N19" s="14">
        <f t="shared" si="0"/>
        <v>175.76386300485987</v>
      </c>
    </row>
    <row r="20" spans="1:14" ht="11.25">
      <c r="A20" s="4" t="s">
        <v>20</v>
      </c>
      <c r="B20" s="13">
        <f>('843 ave canopy corr tmax'!B20)*10</f>
        <v>76.93140221148758</v>
      </c>
      <c r="C20" s="13">
        <f>('843 ave canopy corr tmax'!C20)*10</f>
        <v>100.2977110785902</v>
      </c>
      <c r="D20" s="13">
        <f>('843 ave canopy corr tmax'!D20)*10</f>
        <v>126.55792662457725</v>
      </c>
      <c r="E20" s="13">
        <f>('843 ave canopy corr tmax'!E20)*10</f>
        <v>156.17676436239097</v>
      </c>
      <c r="F20" s="13">
        <f>('843 ave canopy corr tmax'!F20)*10</f>
        <v>206.61621423898197</v>
      </c>
      <c r="G20" s="13">
        <f>('843 ave canopy corr tmax'!G20)*10</f>
        <v>248.12229490346715</v>
      </c>
      <c r="H20" s="13">
        <f>('843 ave canopy corr tmax'!H20)*10</f>
        <v>291.3974716114441</v>
      </c>
      <c r="I20" s="13">
        <f>('843 ave canopy corr tmax'!I20)*10</f>
        <v>285.1385479011956</v>
      </c>
      <c r="J20" s="13">
        <f>('843 ave canopy corr tmax'!J20)*10</f>
        <v>243.6191545207722</v>
      </c>
      <c r="K20" s="13">
        <f>('843 ave canopy corr tmax'!K20)*10</f>
        <v>178.0607430500525</v>
      </c>
      <c r="L20" s="13">
        <f>('843 ave canopy corr tmax'!L20)*10</f>
        <v>105.77751463952445</v>
      </c>
      <c r="M20" s="13">
        <f>('843 ave canopy corr tmax'!M20)*10</f>
        <v>75.08711296404407</v>
      </c>
      <c r="N20" s="14">
        <f t="shared" si="0"/>
        <v>174.48190484221064</v>
      </c>
    </row>
    <row r="21" spans="1:14" ht="11.25">
      <c r="A21" s="4" t="s">
        <v>21</v>
      </c>
      <c r="B21" s="13">
        <f>('843 ave canopy corr tmax'!B21)*10</f>
        <v>100.27193698085206</v>
      </c>
      <c r="C21" s="13">
        <f>('843 ave canopy corr tmax'!C21)*10</f>
        <v>116.9827559364457</v>
      </c>
      <c r="D21" s="13">
        <f>('843 ave canopy corr tmax'!D21)*10</f>
        <v>133.89401523337864</v>
      </c>
      <c r="E21" s="13">
        <f>('843 ave canopy corr tmax'!E21)*10</f>
        <v>153.2490885371136</v>
      </c>
      <c r="F21" s="13">
        <f>('843 ave canopy corr tmax'!F21)*10</f>
        <v>199.90481017550263</v>
      </c>
      <c r="G21" s="13">
        <f>('843 ave canopy corr tmax'!G21)*10</f>
        <v>239.7492170794085</v>
      </c>
      <c r="H21" s="13">
        <f>('843 ave canopy corr tmax'!H21)*10</f>
        <v>287.55684306342795</v>
      </c>
      <c r="I21" s="13">
        <f>('843 ave canopy corr tmax'!I21)*10</f>
        <v>288.00712971733526</v>
      </c>
      <c r="J21" s="13">
        <f>('843 ave canopy corr tmax'!J21)*10</f>
        <v>255.74151464907038</v>
      </c>
      <c r="K21" s="13">
        <f>('843 ave canopy corr tmax'!K21)*10</f>
        <v>196.3841072108781</v>
      </c>
      <c r="L21" s="13">
        <f>('843 ave canopy corr tmax'!L21)*10</f>
        <v>118.07348884930185</v>
      </c>
      <c r="M21" s="13">
        <f>('843 ave canopy corr tmax'!M21)*10</f>
        <v>93.65107007365914</v>
      </c>
      <c r="N21" s="14">
        <f t="shared" si="0"/>
        <v>181.95549812553114</v>
      </c>
    </row>
    <row r="22" spans="1:14" ht="11.25">
      <c r="A22" s="4" t="s">
        <v>22</v>
      </c>
      <c r="B22" s="13">
        <f>('843 ave canopy corr tmax'!B22)*10</f>
        <v>82.3104631000551</v>
      </c>
      <c r="C22" s="13">
        <f>('843 ave canopy corr tmax'!C22)*10</f>
        <v>91.5915688109672</v>
      </c>
      <c r="D22" s="13">
        <f>('843 ave canopy corr tmax'!D22)*10</f>
        <v>102.18640637389767</v>
      </c>
      <c r="E22" s="13">
        <f>('843 ave canopy corr tmax'!E22)*10</f>
        <v>127.6486426113608</v>
      </c>
      <c r="F22" s="13">
        <f>('843 ave canopy corr tmax'!F22)*10</f>
        <v>167.0216455809779</v>
      </c>
      <c r="G22" s="13">
        <f>('843 ave canopy corr tmax'!G22)*10</f>
        <v>210.95619065025875</v>
      </c>
      <c r="H22" s="13">
        <f>('843 ave canopy corr tmax'!H22)*10</f>
        <v>257.9175907271111</v>
      </c>
      <c r="I22" s="13">
        <f>('843 ave canopy corr tmax'!I22)*10</f>
        <v>258.63776555622957</v>
      </c>
      <c r="J22" s="13">
        <f>('843 ave canopy corr tmax'!J22)*10</f>
        <v>225.75286903805804</v>
      </c>
      <c r="K22" s="13">
        <f>('843 ave canopy corr tmax'!K22)*10</f>
        <v>164.62986518158797</v>
      </c>
      <c r="L22" s="13">
        <f>('843 ave canopy corr tmax'!L22)*10</f>
        <v>96.44033722088051</v>
      </c>
      <c r="M22" s="13">
        <f>('843 ave canopy corr tmax'!M22)*10</f>
        <v>78.90257288883355</v>
      </c>
      <c r="N22" s="14">
        <f t="shared" si="0"/>
        <v>155.33299314501815</v>
      </c>
    </row>
    <row r="23" spans="1:14" ht="11.25">
      <c r="A23" s="4" t="s">
        <v>23</v>
      </c>
      <c r="B23" s="13">
        <f>('843 ave canopy corr tmax'!B23)*10</f>
        <v>108.94096235824676</v>
      </c>
      <c r="C23" s="13">
        <f>('843 ave canopy corr tmax'!C23)*10</f>
        <v>120.7361493533081</v>
      </c>
      <c r="D23" s="13">
        <f>('843 ave canopy corr tmax'!D23)*10</f>
        <v>137.43219033522374</v>
      </c>
      <c r="E23" s="13">
        <f>('843 ave canopy corr tmax'!E23)*10</f>
        <v>159.08436160939917</v>
      </c>
      <c r="F23" s="13">
        <f>('843 ave canopy corr tmax'!F23)*10</f>
        <v>201.47507273549974</v>
      </c>
      <c r="G23" s="13">
        <f>('843 ave canopy corr tmax'!G23)*10</f>
        <v>244.4994132077649</v>
      </c>
      <c r="H23" s="13">
        <f>('843 ave canopy corr tmax'!H23)*10</f>
        <v>289.40623216697395</v>
      </c>
      <c r="I23" s="13">
        <f>('843 ave canopy corr tmax'!I23)*10</f>
        <v>292.17146099684027</v>
      </c>
      <c r="J23" s="13">
        <f>('843 ave canopy corr tmax'!J23)*10</f>
        <v>259.7020242594696</v>
      </c>
      <c r="K23" s="13">
        <f>('843 ave canopy corr tmax'!K23)*10</f>
        <v>198.6501888546827</v>
      </c>
      <c r="L23" s="13">
        <f>('843 ave canopy corr tmax'!L23)*10</f>
        <v>119.83031663130058</v>
      </c>
      <c r="M23" s="13">
        <f>('843 ave canopy corr tmax'!M23)*10</f>
        <v>100.82973357842252</v>
      </c>
      <c r="N23" s="14">
        <f t="shared" si="0"/>
        <v>186.06317550726098</v>
      </c>
    </row>
    <row r="24" spans="1:14" ht="11.25">
      <c r="A24" s="4" t="s">
        <v>24</v>
      </c>
      <c r="B24" s="13">
        <f>('843 ave canopy corr tmax'!B24)*10</f>
        <v>100.2107131505625</v>
      </c>
      <c r="C24" s="13">
        <f>('843 ave canopy corr tmax'!C24)*10</f>
        <v>116.71416729321226</v>
      </c>
      <c r="D24" s="13">
        <f>('843 ave canopy corr tmax'!D24)*10</f>
        <v>138.94446690418096</v>
      </c>
      <c r="E24" s="13">
        <f>('843 ave canopy corr tmax'!E24)*10</f>
        <v>168.5645452789835</v>
      </c>
      <c r="F24" s="13">
        <f>('843 ave canopy corr tmax'!F24)*10</f>
        <v>218.1040298545771</v>
      </c>
      <c r="G24" s="13">
        <f>('843 ave canopy corr tmax'!G24)*10</f>
        <v>264.1150748942382</v>
      </c>
      <c r="H24" s="13">
        <f>('843 ave canopy corr tmax'!H24)*10</f>
        <v>309.67871598585936</v>
      </c>
      <c r="I24" s="13">
        <f>('843 ave canopy corr tmax'!I24)*10</f>
        <v>306.39026681714597</v>
      </c>
      <c r="J24" s="13">
        <f>('843 ave canopy corr tmax'!J24)*10</f>
        <v>269.1162061172972</v>
      </c>
      <c r="K24" s="13">
        <f>('843 ave canopy corr tmax'!K24)*10</f>
        <v>202.1090494071369</v>
      </c>
      <c r="L24" s="13">
        <f>('843 ave canopy corr tmax'!L24)*10</f>
        <v>118.42165274773984</v>
      </c>
      <c r="M24" s="13">
        <f>('843 ave canopy corr tmax'!M24)*10</f>
        <v>91.51957070072548</v>
      </c>
      <c r="N24" s="14">
        <f t="shared" si="0"/>
        <v>191.9907049293049</v>
      </c>
    </row>
    <row r="25" spans="1:14" ht="11.25">
      <c r="A25" s="4" t="s">
        <v>25</v>
      </c>
      <c r="B25" s="13">
        <f>('843 ave canopy corr tmax'!B25)*10</f>
        <v>89.16456586838059</v>
      </c>
      <c r="C25" s="13">
        <f>('843 ave canopy corr tmax'!C25)*10</f>
        <v>113.88035450239647</v>
      </c>
      <c r="D25" s="13">
        <f>('843 ave canopy corr tmax'!D25)*10</f>
        <v>147.77126561933233</v>
      </c>
      <c r="E25" s="13">
        <f>('843 ave canopy corr tmax'!E25)*10</f>
        <v>180.7210111694947</v>
      </c>
      <c r="F25" s="13">
        <f>('843 ave canopy corr tmax'!F25)*10</f>
        <v>239.6417254793225</v>
      </c>
      <c r="G25" s="13">
        <f>('843 ave canopy corr tmax'!G25)*10</f>
        <v>283.6996569535139</v>
      </c>
      <c r="H25" s="13">
        <f>('843 ave canopy corr tmax'!H25)*10</f>
        <v>332.7472492527552</v>
      </c>
      <c r="I25" s="13">
        <f>('843 ave canopy corr tmax'!I25)*10</f>
        <v>332.1280666712812</v>
      </c>
      <c r="J25" s="13">
        <f>('843 ave canopy corr tmax'!J25)*10</f>
        <v>279.48392856018893</v>
      </c>
      <c r="K25" s="13">
        <f>('843 ave canopy corr tmax'!K25)*10</f>
        <v>201.15856977901316</v>
      </c>
      <c r="L25" s="13">
        <f>('843 ave canopy corr tmax'!L25)*10</f>
        <v>114.95247730233768</v>
      </c>
      <c r="M25" s="13">
        <f>('843 ave canopy corr tmax'!M25)*10</f>
        <v>81.3257071868932</v>
      </c>
      <c r="N25" s="14">
        <f t="shared" si="0"/>
        <v>199.7228815287425</v>
      </c>
    </row>
    <row r="26" spans="1:14" ht="11.25">
      <c r="A26" s="4" t="s">
        <v>26</v>
      </c>
      <c r="B26" s="13">
        <f>('843 ave canopy corr tmax'!B26)*10</f>
        <v>86.86800643186501</v>
      </c>
      <c r="C26" s="13">
        <f>('843 ave canopy corr tmax'!C26)*10</f>
        <v>111.67814975262385</v>
      </c>
      <c r="D26" s="13">
        <f>('843 ave canopy corr tmax'!D26)*10</f>
        <v>145.23206061903198</v>
      </c>
      <c r="E26" s="13">
        <f>('843 ave canopy corr tmax'!E26)*10</f>
        <v>188.52738606924783</v>
      </c>
      <c r="F26" s="13">
        <f>('843 ave canopy corr tmax'!F26)*10</f>
        <v>227.29724727355404</v>
      </c>
      <c r="G26" s="13">
        <f>('843 ave canopy corr tmax'!G26)*10</f>
        <v>267.6986582535504</v>
      </c>
      <c r="H26" s="13">
        <f>('843 ave canopy corr tmax'!H26)*10</f>
        <v>309.1891327481903</v>
      </c>
      <c r="I26" s="13">
        <f>('843 ave canopy corr tmax'!I26)*10</f>
        <v>319.6374939656023</v>
      </c>
      <c r="J26" s="13">
        <f>('843 ave canopy corr tmax'!J26)*10</f>
        <v>271.274054995718</v>
      </c>
      <c r="K26" s="13">
        <f>('843 ave canopy corr tmax'!K26)*10</f>
        <v>198.14001336379653</v>
      </c>
      <c r="L26" s="13">
        <f>('843 ave canopy corr tmax'!L26)*10</f>
        <v>118.97806429982165</v>
      </c>
      <c r="M26" s="13">
        <f>('843 ave canopy corr tmax'!M26)*10</f>
        <v>82.11069196462952</v>
      </c>
      <c r="N26" s="14">
        <f t="shared" si="0"/>
        <v>193.8859133114693</v>
      </c>
    </row>
    <row r="27" spans="1:14" ht="11.25">
      <c r="A27" s="4" t="s">
        <v>27</v>
      </c>
      <c r="B27" s="13">
        <f>('843 ave canopy corr tmax'!B27)*10</f>
        <v>51.93659722545584</v>
      </c>
      <c r="C27" s="13">
        <f>('843 ave canopy corr tmax'!C27)*10</f>
        <v>66.69992890045748</v>
      </c>
      <c r="D27" s="13">
        <f>('843 ave canopy corr tmax'!D27)*10</f>
        <v>81.50199765536895</v>
      </c>
      <c r="E27" s="13">
        <f>('843 ave canopy corr tmax'!E27)*10</f>
        <v>114.2434485960334</v>
      </c>
      <c r="F27" s="13">
        <f>('843 ave canopy corr tmax'!F27)*10</f>
        <v>173.8510523791856</v>
      </c>
      <c r="G27" s="13">
        <f>('843 ave canopy corr tmax'!G27)*10</f>
        <v>221.03320570537872</v>
      </c>
      <c r="H27" s="13">
        <f>('843 ave canopy corr tmax'!H27)*10</f>
        <v>273.93670394708255</v>
      </c>
      <c r="I27" s="13">
        <f>('843 ave canopy corr tmax'!I27)*10</f>
        <v>271.6552728641395</v>
      </c>
      <c r="J27" s="13">
        <f>('843 ave canopy corr tmax'!J27)*10</f>
        <v>196.06311147047865</v>
      </c>
      <c r="K27" s="13">
        <f>('843 ave canopy corr tmax'!K27)*10</f>
        <v>138.74517341050887</v>
      </c>
      <c r="L27" s="13">
        <f>('843 ave canopy corr tmax'!L27)*10</f>
        <v>81.38903999017059</v>
      </c>
      <c r="M27" s="13">
        <f>('843 ave canopy corr tmax'!M27)*10</f>
        <v>53.433731128793</v>
      </c>
      <c r="N27" s="14">
        <f t="shared" si="0"/>
        <v>143.70743860608778</v>
      </c>
    </row>
    <row r="28" spans="1:14" ht="11.25">
      <c r="A28" s="4" t="s">
        <v>28</v>
      </c>
      <c r="B28" s="13">
        <f>('843 ave canopy corr tmax'!B28)*10</f>
        <v>78.13094903280422</v>
      </c>
      <c r="C28" s="13">
        <f>('843 ave canopy corr tmax'!C28)*10</f>
        <v>89.63316236132542</v>
      </c>
      <c r="D28" s="13">
        <f>('843 ave canopy corr tmax'!D28)*10</f>
        <v>109.27806496203581</v>
      </c>
      <c r="E28" s="13">
        <f>('843 ave canopy corr tmax'!E28)*10</f>
        <v>131.5188155275803</v>
      </c>
      <c r="F28" s="13">
        <f>('843 ave canopy corr tmax'!F28)*10</f>
        <v>180.10112467176322</v>
      </c>
      <c r="G28" s="13">
        <f>('843 ave canopy corr tmax'!G28)*10</f>
        <v>207.88696099112457</v>
      </c>
      <c r="H28" s="13">
        <f>('843 ave canopy corr tmax'!H28)*10</f>
        <v>237.2184612401659</v>
      </c>
      <c r="I28" s="13">
        <f>('843 ave canopy corr tmax'!I28)*10</f>
        <v>233.30576444769588</v>
      </c>
      <c r="J28" s="13">
        <f>('843 ave canopy corr tmax'!J28)*10</f>
        <v>204.16564734808782</v>
      </c>
      <c r="K28" s="13">
        <f>('843 ave canopy corr tmax'!K28)*10</f>
        <v>164.55129171097047</v>
      </c>
      <c r="L28" s="13">
        <f>('843 ave canopy corr tmax'!L28)*10</f>
        <v>101.87051756855044</v>
      </c>
      <c r="M28" s="13">
        <f>('843 ave canopy corr tmax'!M28)*10</f>
        <v>76.50896343414102</v>
      </c>
      <c r="N28" s="14">
        <f t="shared" si="0"/>
        <v>151.18081027468705</v>
      </c>
    </row>
    <row r="29" spans="1:14" ht="11.25">
      <c r="A29" s="4" t="s">
        <v>29</v>
      </c>
      <c r="B29" s="13">
        <f>('843 ave canopy corr tmax'!B29)*10</f>
        <v>68.8496808181387</v>
      </c>
      <c r="C29" s="13">
        <f>('843 ave canopy corr tmax'!C29)*10</f>
        <v>64.81912038254228</v>
      </c>
      <c r="D29" s="13">
        <f>('843 ave canopy corr tmax'!D29)*10</f>
        <v>78.58853565669924</v>
      </c>
      <c r="E29" s="13">
        <f>('843 ave canopy corr tmax'!E29)*10</f>
        <v>103.46344953026339</v>
      </c>
      <c r="F29" s="13">
        <f>('843 ave canopy corr tmax'!F29)*10</f>
        <v>130.46343951477246</v>
      </c>
      <c r="G29" s="13">
        <f>('843 ave canopy corr tmax'!G29)*10</f>
        <v>179.58634436571742</v>
      </c>
      <c r="H29" s="13">
        <f>('843 ave canopy corr tmax'!H29)*10</f>
        <v>222.5528603579504</v>
      </c>
      <c r="I29" s="13">
        <f>('843 ave canopy corr tmax'!I29)*10</f>
        <v>222.92714703002954</v>
      </c>
      <c r="J29" s="13">
        <f>('843 ave canopy corr tmax'!J29)*10</f>
        <v>195.97069314616527</v>
      </c>
      <c r="K29" s="13">
        <f>('843 ave canopy corr tmax'!K29)*10</f>
        <v>138.72232257129482</v>
      </c>
      <c r="L29" s="13">
        <f>('843 ave canopy corr tmax'!L29)*10</f>
        <v>62.71618551080852</v>
      </c>
      <c r="M29" s="13">
        <f>('843 ave canopy corr tmax'!M29)*10</f>
        <v>53.79106700073478</v>
      </c>
      <c r="N29" s="14">
        <f t="shared" si="0"/>
        <v>126.87090382375975</v>
      </c>
    </row>
    <row r="30" spans="1:14" ht="11.25">
      <c r="A30" s="4" t="s">
        <v>30</v>
      </c>
      <c r="B30" s="13">
        <f>('843 ave canopy corr tmax'!B30)*10</f>
        <v>93.15914585648699</v>
      </c>
      <c r="C30" s="13">
        <f>('843 ave canopy corr tmax'!C30)*10</f>
        <v>108.98357421796246</v>
      </c>
      <c r="D30" s="13">
        <f>('843 ave canopy corr tmax'!D30)*10</f>
        <v>123.67507488805938</v>
      </c>
      <c r="E30" s="13">
        <f>('843 ave canopy corr tmax'!E30)*10</f>
        <v>145.0780815902756</v>
      </c>
      <c r="F30" s="13">
        <f>('843 ave canopy corr tmax'!F30)*10</f>
        <v>191.61742561398907</v>
      </c>
      <c r="G30" s="13">
        <f>('843 ave canopy corr tmax'!G30)*10</f>
        <v>232.15378780566678</v>
      </c>
      <c r="H30" s="13">
        <f>('843 ave canopy corr tmax'!H30)*10</f>
        <v>266.371661817284</v>
      </c>
      <c r="I30" s="13">
        <f>('843 ave canopy corr tmax'!I30)*10</f>
        <v>258.6915660423696</v>
      </c>
      <c r="J30" s="13">
        <f>('843 ave canopy corr tmax'!J30)*10</f>
        <v>234.71405660111188</v>
      </c>
      <c r="K30" s="13">
        <f>('843 ave canopy corr tmax'!K30)*10</f>
        <v>175.80251350138468</v>
      </c>
      <c r="L30" s="13">
        <f>('843 ave canopy corr tmax'!L30)*10</f>
        <v>103.02036293575732</v>
      </c>
      <c r="M30" s="13">
        <f>('843 ave canopy corr tmax'!M30)*10</f>
        <v>96.96601572988638</v>
      </c>
      <c r="N30" s="14">
        <f t="shared" si="0"/>
        <v>169.1861055500195</v>
      </c>
    </row>
    <row r="31" spans="1:14" ht="11.25">
      <c r="A31" s="4" t="s">
        <v>31</v>
      </c>
      <c r="B31" s="13">
        <f>('843 ave canopy corr tmax'!B31)*10</f>
        <v>71.1912639772902</v>
      </c>
      <c r="C31" s="13">
        <f>('843 ave canopy corr tmax'!C31)*10</f>
        <v>79.99320670149281</v>
      </c>
      <c r="D31" s="13">
        <f>('843 ave canopy corr tmax'!D31)*10</f>
        <v>93.05068411553924</v>
      </c>
      <c r="E31" s="13">
        <f>('843 ave canopy corr tmax'!E31)*10</f>
        <v>103.44531131286111</v>
      </c>
      <c r="F31" s="13">
        <f>('843 ave canopy corr tmax'!F31)*10</f>
        <v>150.61052247186245</v>
      </c>
      <c r="G31" s="13">
        <f>('843 ave canopy corr tmax'!G31)*10</f>
        <v>201.14970365029257</v>
      </c>
      <c r="H31" s="13">
        <f>('843 ave canopy corr tmax'!H31)*10</f>
        <v>251.1311708413437</v>
      </c>
      <c r="I31" s="13">
        <f>('843 ave canopy corr tmax'!I31)*10</f>
        <v>236.62626317915283</v>
      </c>
      <c r="J31" s="13">
        <f>('843 ave canopy corr tmax'!J31)*10</f>
        <v>223.50939378982383</v>
      </c>
      <c r="K31" s="13">
        <f>('843 ave canopy corr tmax'!K31)*10</f>
        <v>164.01044635710753</v>
      </c>
      <c r="L31" s="13">
        <f>('843 ave canopy corr tmax'!L31)*10</f>
        <v>86.70555449095168</v>
      </c>
      <c r="M31" s="13">
        <f>('843 ave canopy corr tmax'!M31)*10</f>
        <v>70.55148575948016</v>
      </c>
      <c r="N31" s="14">
        <f t="shared" si="0"/>
        <v>144.3312505539332</v>
      </c>
    </row>
    <row r="32" spans="1:14" ht="11.25">
      <c r="A32" s="4" t="s">
        <v>32</v>
      </c>
      <c r="B32" s="13">
        <f>('843 ave canopy corr tmax'!B32)*10</f>
        <v>84.42900695217041</v>
      </c>
      <c r="C32" s="13">
        <f>('843 ave canopy corr tmax'!C32)*10</f>
        <v>91.53574648295802</v>
      </c>
      <c r="D32" s="13">
        <f>('843 ave canopy corr tmax'!D32)*10</f>
        <v>113.67719247056989</v>
      </c>
      <c r="E32" s="13">
        <f>('843 ave canopy corr tmax'!E32)*10</f>
        <v>152.93921220216214</v>
      </c>
      <c r="F32" s="13">
        <f>('843 ave canopy corr tmax'!F32)*10</f>
        <v>208.10788811640674</v>
      </c>
      <c r="G32" s="13">
        <f>('843 ave canopy corr tmax'!G32)*10</f>
        <v>239.37326476913677</v>
      </c>
      <c r="H32" s="13">
        <f>('843 ave canopy corr tmax'!H32)*10</f>
        <v>289.69965857584293</v>
      </c>
      <c r="I32" s="13">
        <f>('843 ave canopy corr tmax'!I32)*10</f>
        <v>274.88330961975635</v>
      </c>
      <c r="J32" s="13">
        <f>('843 ave canopy corr tmax'!J32)*10</f>
        <v>228.27301470626065</v>
      </c>
      <c r="K32" s="13">
        <f>('843 ave canopy corr tmax'!K32)*10</f>
        <v>175.7657735341553</v>
      </c>
      <c r="L32" s="13">
        <f>('843 ave canopy corr tmax'!L32)*10</f>
        <v>105.24947109956602</v>
      </c>
      <c r="M32" s="13">
        <f>('843 ave canopy corr tmax'!M32)*10</f>
        <v>83.14441864740238</v>
      </c>
      <c r="N32" s="14">
        <f t="shared" si="0"/>
        <v>170.58982976469898</v>
      </c>
    </row>
    <row r="33" spans="1:14" ht="11.25">
      <c r="A33" s="4" t="s">
        <v>33</v>
      </c>
      <c r="B33" s="13">
        <f>('843 ave canopy corr tmax'!B33)*10</f>
        <v>76.7704928450526</v>
      </c>
      <c r="C33" s="13">
        <f>('843 ave canopy corr tmax'!C33)*10</f>
        <v>89.834561455103</v>
      </c>
      <c r="D33" s="13">
        <f>('843 ave canopy corr tmax'!D33)*10</f>
        <v>110.96498322503695</v>
      </c>
      <c r="E33" s="13">
        <f>('843 ave canopy corr tmax'!E33)*10</f>
        <v>159.17874655742057</v>
      </c>
      <c r="F33" s="13">
        <f>('843 ave canopy corr tmax'!F33)*10</f>
        <v>200.6231968549201</v>
      </c>
      <c r="G33" s="13">
        <f>('843 ave canopy corr tmax'!G33)*10</f>
        <v>233.07143053331993</v>
      </c>
      <c r="H33" s="13">
        <f>('843 ave canopy corr tmax'!H33)*10</f>
        <v>282.6067707378761</v>
      </c>
      <c r="I33" s="13">
        <f>('843 ave canopy corr tmax'!I33)*10</f>
        <v>286.720856958005</v>
      </c>
      <c r="J33" s="13">
        <f>('843 ave canopy corr tmax'!J33)*10</f>
        <v>238.93364457150773</v>
      </c>
      <c r="K33" s="13">
        <f>('843 ave canopy corr tmax'!K33)*10</f>
        <v>169.00065870357935</v>
      </c>
      <c r="L33" s="13">
        <f>('843 ave canopy corr tmax'!L33)*10</f>
        <v>101.95155241557784</v>
      </c>
      <c r="M33" s="13">
        <f>('843 ave canopy corr tmax'!M33)*10</f>
        <v>76.12131790785752</v>
      </c>
      <c r="N33" s="14">
        <f t="shared" si="0"/>
        <v>168.8148510637714</v>
      </c>
    </row>
    <row r="34" spans="1:14" ht="11.25">
      <c r="A34" s="4" t="s">
        <v>34</v>
      </c>
      <c r="B34" s="13">
        <f>('843 ave canopy corr tmax'!B34)*10</f>
        <v>50.29046118007376</v>
      </c>
      <c r="C34" s="13">
        <f>('843 ave canopy corr tmax'!C34)*10</f>
        <v>56.22607332888641</v>
      </c>
      <c r="D34" s="13">
        <f>('843 ave canopy corr tmax'!D34)*10</f>
        <v>71.84084876764703</v>
      </c>
      <c r="E34" s="13">
        <f>('843 ave canopy corr tmax'!E34)*10</f>
        <v>97.82447887676582</v>
      </c>
      <c r="F34" s="13">
        <f>('843 ave canopy corr tmax'!F34)*10</f>
        <v>156.22452514811428</v>
      </c>
      <c r="G34" s="13">
        <f>('843 ave canopy corr tmax'!G34)*10</f>
        <v>206.56864975315602</v>
      </c>
      <c r="H34" s="13">
        <f>('843 ave canopy corr tmax'!H34)*10</f>
        <v>247.63915253541882</v>
      </c>
      <c r="I34" s="13">
        <f>('843 ave canopy corr tmax'!I34)*10</f>
        <v>234.56808820010693</v>
      </c>
      <c r="J34" s="13">
        <f>('843 ave canopy corr tmax'!J34)*10</f>
        <v>186.84152025482928</v>
      </c>
      <c r="K34" s="13">
        <f>('843 ave canopy corr tmax'!K34)*10</f>
        <v>135.40007434589472</v>
      </c>
      <c r="L34" s="13">
        <f>('843 ave canopy corr tmax'!L34)*10</f>
        <v>79.38791341574142</v>
      </c>
      <c r="M34" s="13">
        <f>('843 ave canopy corr tmax'!M34)*10</f>
        <v>52.21726982214133</v>
      </c>
      <c r="N34" s="14">
        <f t="shared" si="0"/>
        <v>131.25242130239798</v>
      </c>
    </row>
    <row r="35" spans="1:14" ht="11.25">
      <c r="A35" s="4" t="s">
        <v>35</v>
      </c>
      <c r="B35" s="13">
        <f>('843 ave canopy corr tmax'!B35)*10</f>
        <v>55.683578844217635</v>
      </c>
      <c r="C35" s="13">
        <f>('843 ave canopy corr tmax'!C35)*10</f>
        <v>65.85734772988418</v>
      </c>
      <c r="D35" s="13">
        <f>('843 ave canopy corr tmax'!D35)*10</f>
        <v>81.68030178842542</v>
      </c>
      <c r="E35" s="13">
        <f>('843 ave canopy corr tmax'!E35)*10</f>
        <v>105.47052373177553</v>
      </c>
      <c r="F35" s="13">
        <f>('843 ave canopy corr tmax'!F35)*10</f>
        <v>164.41491943765286</v>
      </c>
      <c r="G35" s="13">
        <f>('843 ave canopy corr tmax'!G35)*10</f>
        <v>211.32134254596423</v>
      </c>
      <c r="H35" s="13">
        <f>('843 ave canopy corr tmax'!H35)*10</f>
        <v>253.5068310390161</v>
      </c>
      <c r="I35" s="13">
        <f>('843 ave canopy corr tmax'!I35)*10</f>
        <v>240.9980656049044</v>
      </c>
      <c r="J35" s="13">
        <f>('843 ave canopy corr tmax'!J35)*10</f>
        <v>181.46528393729696</v>
      </c>
      <c r="K35" s="13">
        <f>('843 ave canopy corr tmax'!K35)*10</f>
        <v>134.25280997355947</v>
      </c>
      <c r="L35" s="13">
        <f>('843 ave canopy corr tmax'!L35)*10</f>
        <v>84.03474859332468</v>
      </c>
      <c r="M35" s="13">
        <f>('843 ave canopy corr tmax'!M35)*10</f>
        <v>58.94936995256809</v>
      </c>
      <c r="N35" s="14">
        <f t="shared" si="0"/>
        <v>136.46959359821582</v>
      </c>
    </row>
    <row r="36" spans="1:14" ht="11.25">
      <c r="A36" s="4" t="s">
        <v>36</v>
      </c>
      <c r="B36" s="13">
        <f>('843 ave canopy corr tmax'!B36)*10</f>
        <v>52.138967683564786</v>
      </c>
      <c r="C36" s="13">
        <f>('843 ave canopy corr tmax'!C36)*10</f>
        <v>69.4974441987294</v>
      </c>
      <c r="D36" s="13">
        <f>('843 ave canopy corr tmax'!D36)*10</f>
        <v>94.79053658514047</v>
      </c>
      <c r="E36" s="13">
        <f>('843 ave canopy corr tmax'!E36)*10</f>
        <v>129.5861769390859</v>
      </c>
      <c r="F36" s="13">
        <f>('843 ave canopy corr tmax'!F36)*10</f>
        <v>192.01651033773004</v>
      </c>
      <c r="G36" s="13">
        <f>('843 ave canopy corr tmax'!G36)*10</f>
        <v>240.11955476811718</v>
      </c>
      <c r="H36" s="13">
        <f>('843 ave canopy corr tmax'!H36)*10</f>
        <v>294.2776849227861</v>
      </c>
      <c r="I36" s="13">
        <f>('843 ave canopy corr tmax'!I36)*10</f>
        <v>271.4723198240986</v>
      </c>
      <c r="J36" s="13">
        <f>('843 ave canopy corr tmax'!J36)*10</f>
        <v>217.9673976744057</v>
      </c>
      <c r="K36" s="13">
        <f>('843 ave canopy corr tmax'!K36)*10</f>
        <v>151.5852513103661</v>
      </c>
      <c r="L36" s="13">
        <f>('843 ave canopy corr tmax'!L36)*10</f>
        <v>85.4640740337124</v>
      </c>
      <c r="M36" s="13">
        <f>('843 ave canopy corr tmax'!M36)*10</f>
        <v>56.30288747376909</v>
      </c>
      <c r="N36" s="14">
        <f t="shared" si="0"/>
        <v>154.6015671459588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43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4">
        <f>('843 ave canopy corr tmin'!B4)*10</f>
        <v>-10.710791630777264</v>
      </c>
      <c r="C4" s="14">
        <f>('843 ave canopy corr tmin'!C4)*10</f>
        <v>-4.391174741043464</v>
      </c>
      <c r="D4" s="14">
        <f>('843 ave canopy corr tmin'!D4)*10</f>
        <v>5.877451262783633</v>
      </c>
      <c r="E4" s="14">
        <f>('843 ave canopy corr tmin'!E4)*10</f>
        <v>23.023966526728437</v>
      </c>
      <c r="F4" s="14">
        <f>('843 ave canopy corr tmin'!F4)*10</f>
        <v>49.05765723595012</v>
      </c>
      <c r="G4" s="14">
        <f>('843 ave canopy corr tmin'!G4)*10</f>
        <v>74.09854250063535</v>
      </c>
      <c r="H4" s="14">
        <f>('843 ave canopy corr tmin'!H4)*10</f>
        <v>92.14869346645932</v>
      </c>
      <c r="I4" s="14">
        <f>('843 ave canopy corr tmin'!I4)*10</f>
        <v>90.16323071567727</v>
      </c>
      <c r="J4" s="14">
        <f>('843 ave canopy corr tmin'!J4)*10</f>
        <v>64.10869580112941</v>
      </c>
      <c r="K4" s="14">
        <f>('843 ave canopy corr tmin'!K4)*10</f>
        <v>32.90431855758019</v>
      </c>
      <c r="L4" s="14">
        <f>('843 ave canopy corr tmin'!L4)*10</f>
        <v>10.424042527495649</v>
      </c>
      <c r="M4" s="14">
        <f>('843 ave canopy corr tmin'!M4)*10</f>
        <v>-11.687693021649505</v>
      </c>
      <c r="N4" s="14">
        <f>AVERAGE(B4:M4)</f>
        <v>34.5847449334141</v>
      </c>
    </row>
    <row r="5" spans="1:14" ht="11.25">
      <c r="A5" s="4" t="s">
        <v>5</v>
      </c>
      <c r="B5" s="14">
        <f>('843 ave canopy corr tmin'!B5)*10</f>
        <v>-12.672010954016313</v>
      </c>
      <c r="C5" s="14">
        <f>('843 ave canopy corr tmin'!C5)*10</f>
        <v>-4.999076126165446</v>
      </c>
      <c r="D5" s="14">
        <f>('843 ave canopy corr tmin'!D5)*10</f>
        <v>4.725097410431075</v>
      </c>
      <c r="E5" s="14">
        <f>('843 ave canopy corr tmin'!E5)*10</f>
        <v>22.222791602104458</v>
      </c>
      <c r="F5" s="14">
        <f>('843 ave canopy corr tmin'!F5)*10</f>
        <v>53.67719020829591</v>
      </c>
      <c r="G5" s="14">
        <f>('843 ave canopy corr tmin'!G5)*10</f>
        <v>81.64765952228254</v>
      </c>
      <c r="H5" s="14">
        <f>('843 ave canopy corr tmin'!H5)*10</f>
        <v>103.59458880255036</v>
      </c>
      <c r="I5" s="14">
        <f>('843 ave canopy corr tmin'!I5)*10</f>
        <v>102.54815667129101</v>
      </c>
      <c r="J5" s="14">
        <f>('843 ave canopy corr tmin'!J5)*10</f>
        <v>74.99582968555339</v>
      </c>
      <c r="K5" s="14">
        <f>('843 ave canopy corr tmin'!K5)*10</f>
        <v>40.6223966037604</v>
      </c>
      <c r="L5" s="14">
        <f>('843 ave canopy corr tmin'!L5)*10</f>
        <v>10.08172436609047</v>
      </c>
      <c r="M5" s="14">
        <f>('843 ave canopy corr tmin'!M5)*10</f>
        <v>-10.565140620502692</v>
      </c>
      <c r="N5" s="14">
        <f aca="true" t="shared" si="0" ref="N5:N36">AVERAGE(B5:M5)</f>
        <v>38.823267264306274</v>
      </c>
    </row>
    <row r="6" spans="1:14" ht="11.25">
      <c r="A6" s="4" t="s">
        <v>6</v>
      </c>
      <c r="B6" s="14">
        <f>('843 ave canopy corr tmin'!B6)*10</f>
        <v>-15.558325144363163</v>
      </c>
      <c r="C6" s="14">
        <f>('843 ave canopy corr tmin'!C6)*10</f>
        <v>-8.457492107767566</v>
      </c>
      <c r="D6" s="14">
        <f>('843 ave canopy corr tmin'!D6)*10</f>
        <v>-7.257198077399396</v>
      </c>
      <c r="E6" s="14">
        <f>('843 ave canopy corr tmin'!E6)*10</f>
        <v>10.928155042411065</v>
      </c>
      <c r="F6" s="14">
        <f>('843 ave canopy corr tmin'!F6)*10</f>
        <v>40.025512226677165</v>
      </c>
      <c r="G6" s="14">
        <f>('843 ave canopy corr tmin'!G6)*10</f>
        <v>68.09331171044042</v>
      </c>
      <c r="H6" s="14">
        <f>('843 ave canopy corr tmin'!H6)*10</f>
        <v>93.19045577315252</v>
      </c>
      <c r="I6" s="14">
        <f>('843 ave canopy corr tmin'!I6)*10</f>
        <v>97.24117756968029</v>
      </c>
      <c r="J6" s="14">
        <f>('843 ave canopy corr tmin'!J6)*10</f>
        <v>77.09966121032397</v>
      </c>
      <c r="K6" s="14">
        <f>('843 ave canopy corr tmin'!K6)*10</f>
        <v>45.76935397391327</v>
      </c>
      <c r="L6" s="14">
        <f>('843 ave canopy corr tmin'!L6)*10</f>
        <v>1.5087714913048325</v>
      </c>
      <c r="M6" s="14">
        <f>('843 ave canopy corr tmin'!M6)*10</f>
        <v>-12.567066653317438</v>
      </c>
      <c r="N6" s="14">
        <f t="shared" si="0"/>
        <v>32.50135975125466</v>
      </c>
    </row>
    <row r="7" spans="1:14" ht="11.25">
      <c r="A7" s="4" t="s">
        <v>7</v>
      </c>
      <c r="B7" s="14">
        <f>('843 ave canopy corr tmin'!B7)*10</f>
        <v>-19.463215087106192</v>
      </c>
      <c r="C7" s="14">
        <f>('843 ave canopy corr tmin'!C7)*10</f>
        <v>-11.318134955078683</v>
      </c>
      <c r="D7" s="14">
        <f>('843 ave canopy corr tmin'!D7)*10</f>
        <v>-11.251229122309983</v>
      </c>
      <c r="E7" s="14">
        <f>('843 ave canopy corr tmin'!E7)*10</f>
        <v>6.633666636876548</v>
      </c>
      <c r="F7" s="14">
        <f>('843 ave canopy corr tmin'!F7)*10</f>
        <v>27.509276181091565</v>
      </c>
      <c r="G7" s="14">
        <f>('843 ave canopy corr tmin'!G7)*10</f>
        <v>62.51790398996636</v>
      </c>
      <c r="H7" s="14">
        <f>('843 ave canopy corr tmin'!H7)*10</f>
        <v>89.64550562535835</v>
      </c>
      <c r="I7" s="14">
        <f>('843 ave canopy corr tmin'!I7)*10</f>
        <v>97.87107595790226</v>
      </c>
      <c r="J7" s="14">
        <f>('843 ave canopy corr tmin'!J7)*10</f>
        <v>73.13931011970918</v>
      </c>
      <c r="K7" s="14">
        <f>('843 ave canopy corr tmin'!K7)*10</f>
        <v>42.08843051569555</v>
      </c>
      <c r="L7" s="14">
        <f>('843 ave canopy corr tmin'!L7)*10</f>
        <v>-5.220194666282849</v>
      </c>
      <c r="M7" s="14">
        <f>('843 ave canopy corr tmin'!M7)*10</f>
        <v>-17.36495763208987</v>
      </c>
      <c r="N7" s="14">
        <f t="shared" si="0"/>
        <v>27.898953130311025</v>
      </c>
    </row>
    <row r="8" spans="1:14" ht="11.25">
      <c r="A8" s="4" t="s">
        <v>8</v>
      </c>
      <c r="B8" s="14">
        <f>('843 ave canopy corr tmin'!B8)*10</f>
        <v>-23.07395298084031</v>
      </c>
      <c r="C8" s="14">
        <f>('843 ave canopy corr tmin'!C8)*10</f>
        <v>-19.01385774874781</v>
      </c>
      <c r="D8" s="14">
        <f>('843 ave canopy corr tmin'!D8)*10</f>
        <v>-17.869224840931825</v>
      </c>
      <c r="E8" s="14">
        <f>('843 ave canopy corr tmin'!E8)*10</f>
        <v>-0.7122672129327228</v>
      </c>
      <c r="F8" s="14">
        <f>('843 ave canopy corr tmin'!F8)*10</f>
        <v>18.260027851339057</v>
      </c>
      <c r="G8" s="14">
        <f>('843 ave canopy corr tmin'!G8)*10</f>
        <v>55.09929472032712</v>
      </c>
      <c r="H8" s="14">
        <f>('843 ave canopy corr tmin'!H8)*10</f>
        <v>81.10862284242015</v>
      </c>
      <c r="I8" s="14">
        <f>('843 ave canopy corr tmin'!I8)*10</f>
        <v>88.31324931573062</v>
      </c>
      <c r="J8" s="14">
        <f>('843 ave canopy corr tmin'!J8)*10</f>
        <v>65.33879418601023</v>
      </c>
      <c r="K8" s="14">
        <f>('843 ave canopy corr tmin'!K8)*10</f>
        <v>33.05795426237407</v>
      </c>
      <c r="L8" s="14">
        <f>('843 ave canopy corr tmin'!L8)*10</f>
        <v>-11.933950485321574</v>
      </c>
      <c r="M8" s="14">
        <f>('843 ave canopy corr tmin'!M8)*10</f>
        <v>-23.127794489357246</v>
      </c>
      <c r="N8" s="14">
        <f t="shared" si="0"/>
        <v>20.453907951672477</v>
      </c>
    </row>
    <row r="9" spans="1:14" ht="11.25">
      <c r="A9" s="4" t="s">
        <v>9</v>
      </c>
      <c r="B9" s="14">
        <f>('843 ave canopy corr tmin'!B9)*10</f>
        <v>-10.981677340746042</v>
      </c>
      <c r="C9" s="14">
        <f>('843 ave canopy corr tmin'!C9)*10</f>
        <v>-9.133918109014234</v>
      </c>
      <c r="D9" s="14">
        <f>('843 ave canopy corr tmin'!D9)*10</f>
        <v>-0.09207711244195782</v>
      </c>
      <c r="E9" s="14">
        <f>('843 ave canopy corr tmin'!E9)*10</f>
        <v>13.139955932399374</v>
      </c>
      <c r="F9" s="14">
        <f>('843 ave canopy corr tmin'!F9)*10</f>
        <v>41.4040338717235</v>
      </c>
      <c r="G9" s="14">
        <f>('843 ave canopy corr tmin'!G9)*10</f>
        <v>71.0676840796309</v>
      </c>
      <c r="H9" s="14">
        <f>('843 ave canopy corr tmin'!H9)*10</f>
        <v>100.11550742189671</v>
      </c>
      <c r="I9" s="14">
        <f>('843 ave canopy corr tmin'!I9)*10</f>
        <v>104.46426288703796</v>
      </c>
      <c r="J9" s="14">
        <f>('843 ave canopy corr tmin'!J9)*10</f>
        <v>80.24230414190316</v>
      </c>
      <c r="K9" s="14">
        <f>('843 ave canopy corr tmin'!K9)*10</f>
        <v>46.90351208896323</v>
      </c>
      <c r="L9" s="14">
        <f>('843 ave canopy corr tmin'!L9)*10</f>
        <v>7.88665018926821</v>
      </c>
      <c r="M9" s="14">
        <f>('843 ave canopy corr tmin'!M9)*10</f>
        <v>-13.944076391422943</v>
      </c>
      <c r="N9" s="14">
        <f t="shared" si="0"/>
        <v>35.92268013826649</v>
      </c>
    </row>
    <row r="10" spans="1:14" ht="11.25">
      <c r="A10" s="4" t="s">
        <v>10</v>
      </c>
      <c r="B10" s="14">
        <f>('843 ave canopy corr tmin'!B10)*10</f>
        <v>-2.407186488871142</v>
      </c>
      <c r="C10" s="14">
        <f>('843 ave canopy corr tmin'!C10)*10</f>
        <v>7.674546077902541</v>
      </c>
      <c r="D10" s="14">
        <f>('843 ave canopy corr tmin'!D10)*10</f>
        <v>13.619599117365544</v>
      </c>
      <c r="E10" s="14">
        <f>('843 ave canopy corr tmin'!E10)*10</f>
        <v>28.4999750644805</v>
      </c>
      <c r="F10" s="14">
        <f>('843 ave canopy corr tmin'!F10)*10</f>
        <v>58.79656190434191</v>
      </c>
      <c r="G10" s="14">
        <f>('843 ave canopy corr tmin'!G10)*10</f>
        <v>88.93128359118612</v>
      </c>
      <c r="H10" s="14">
        <f>('843 ave canopy corr tmin'!H10)*10</f>
        <v>113.97693707793742</v>
      </c>
      <c r="I10" s="14">
        <f>('843 ave canopy corr tmin'!I10)*10</f>
        <v>113.79046005989065</v>
      </c>
      <c r="J10" s="14">
        <f>('843 ave canopy corr tmin'!J10)*10</f>
        <v>88.44193768119091</v>
      </c>
      <c r="K10" s="14">
        <f>('843 ave canopy corr tmin'!K10)*10</f>
        <v>56.62632582814734</v>
      </c>
      <c r="L10" s="14">
        <f>('843 ave canopy corr tmin'!L10)*10</f>
        <v>19.651036535657433</v>
      </c>
      <c r="M10" s="14">
        <f>('843 ave canopy corr tmin'!M10)*10</f>
        <v>-1.3601057503277814</v>
      </c>
      <c r="N10" s="14">
        <f t="shared" si="0"/>
        <v>48.85344755824178</v>
      </c>
    </row>
    <row r="11" spans="1:14" ht="11.25">
      <c r="A11" s="4" t="s">
        <v>11</v>
      </c>
      <c r="B11" s="14">
        <f>('843 ave canopy corr tmin'!B11)*10</f>
        <v>-9.325032621483711</v>
      </c>
      <c r="C11" s="14">
        <f>('843 ave canopy corr tmin'!C11)*10</f>
        <v>-3.6742556494773186</v>
      </c>
      <c r="D11" s="14">
        <f>('843 ave canopy corr tmin'!D11)*10</f>
        <v>6.156468605251995</v>
      </c>
      <c r="E11" s="14">
        <f>('843 ave canopy corr tmin'!E11)*10</f>
        <v>21.187707416880595</v>
      </c>
      <c r="F11" s="14">
        <f>('843 ave canopy corr tmin'!F11)*10</f>
        <v>50.51419098453006</v>
      </c>
      <c r="G11" s="14">
        <f>('843 ave canopy corr tmin'!G11)*10</f>
        <v>79.64569278884336</v>
      </c>
      <c r="H11" s="14">
        <f>('843 ave canopy corr tmin'!H11)*10</f>
        <v>103.63125162113542</v>
      </c>
      <c r="I11" s="14">
        <f>('843 ave canopy corr tmin'!I11)*10</f>
        <v>102.48220767225175</v>
      </c>
      <c r="J11" s="14">
        <f>('843 ave canopy corr tmin'!J11)*10</f>
        <v>74.0395012207845</v>
      </c>
      <c r="K11" s="14">
        <f>('843 ave canopy corr tmin'!K11)*10</f>
        <v>40.11814094818844</v>
      </c>
      <c r="L11" s="14">
        <f>('843 ave canopy corr tmin'!L11)*10</f>
        <v>13.503630717563183</v>
      </c>
      <c r="M11" s="14">
        <f>('843 ave canopy corr tmin'!M11)*10</f>
        <v>-7.213327539264506</v>
      </c>
      <c r="N11" s="14">
        <f t="shared" si="0"/>
        <v>39.25551468043364</v>
      </c>
    </row>
    <row r="12" spans="1:14" ht="11.25">
      <c r="A12" s="4" t="s">
        <v>12</v>
      </c>
      <c r="B12" s="14">
        <f>('843 ave canopy corr tmin'!B12)*10</f>
        <v>-8.094985780015232</v>
      </c>
      <c r="C12" s="14">
        <f>('843 ave canopy corr tmin'!C12)*10</f>
        <v>-2.156160101819846</v>
      </c>
      <c r="D12" s="14">
        <f>('843 ave canopy corr tmin'!D12)*10</f>
        <v>4.758742445325322</v>
      </c>
      <c r="E12" s="14">
        <f>('843 ave canopy corr tmin'!E12)*10</f>
        <v>17.828007543724066</v>
      </c>
      <c r="F12" s="14">
        <f>('843 ave canopy corr tmin'!F12)*10</f>
        <v>50.10032508591708</v>
      </c>
      <c r="G12" s="14">
        <f>('843 ave canopy corr tmin'!G12)*10</f>
        <v>79.92261170459496</v>
      </c>
      <c r="H12" s="14">
        <f>('843 ave canopy corr tmin'!H12)*10</f>
        <v>113.9451841953737</v>
      </c>
      <c r="I12" s="14">
        <f>('843 ave canopy corr tmin'!I12)*10</f>
        <v>119.10124539827548</v>
      </c>
      <c r="J12" s="14">
        <f>('843 ave canopy corr tmin'!J12)*10</f>
        <v>96.75814047147924</v>
      </c>
      <c r="K12" s="14">
        <f>('843 ave canopy corr tmin'!K12)*10</f>
        <v>57.74368308460477</v>
      </c>
      <c r="L12" s="14">
        <f>('843 ave canopy corr tmin'!L12)*10</f>
        <v>14.886834810905594</v>
      </c>
      <c r="M12" s="14">
        <f>('843 ave canopy corr tmin'!M12)*10</f>
        <v>-9.988117284412137</v>
      </c>
      <c r="N12" s="14">
        <f t="shared" si="0"/>
        <v>44.567125964496086</v>
      </c>
    </row>
    <row r="13" spans="1:14" ht="11.25">
      <c r="A13" s="4" t="s">
        <v>13</v>
      </c>
      <c r="B13" s="14">
        <f>('843 ave canopy corr tmin'!B13)*10</f>
        <v>-26.56276402613399</v>
      </c>
      <c r="C13" s="14">
        <f>('843 ave canopy corr tmin'!C13)*10</f>
        <v>-22.68460969711587</v>
      </c>
      <c r="D13" s="14">
        <f>('843 ave canopy corr tmin'!D13)*10</f>
        <v>-17.836902840466678</v>
      </c>
      <c r="E13" s="14">
        <f>('843 ave canopy corr tmin'!E13)*10</f>
        <v>-3.949168352318528</v>
      </c>
      <c r="F13" s="14">
        <f>('843 ave canopy corr tmin'!F13)*10</f>
        <v>21.16797118718774</v>
      </c>
      <c r="G13" s="14">
        <f>('843 ave canopy corr tmin'!G13)*10</f>
        <v>55.27625658001192</v>
      </c>
      <c r="H13" s="14">
        <f>('843 ave canopy corr tmin'!H13)*10</f>
        <v>94.31834723942228</v>
      </c>
      <c r="I13" s="14">
        <f>('843 ave canopy corr tmin'!I13)*10</f>
        <v>101.01912925450796</v>
      </c>
      <c r="J13" s="14">
        <f>('843 ave canopy corr tmin'!J13)*10</f>
        <v>77.0477738759641</v>
      </c>
      <c r="K13" s="14">
        <f>('843 ave canopy corr tmin'!K13)*10</f>
        <v>37.24599313789855</v>
      </c>
      <c r="L13" s="14">
        <f>('843 ave canopy corr tmin'!L13)*10</f>
        <v>-9.710244200836756</v>
      </c>
      <c r="M13" s="14">
        <f>('843 ave canopy corr tmin'!M13)*10</f>
        <v>-26.478004012938364</v>
      </c>
      <c r="N13" s="14">
        <f t="shared" si="0"/>
        <v>23.23781484543186</v>
      </c>
    </row>
    <row r="14" spans="1:14" ht="11.25">
      <c r="A14" s="4" t="s">
        <v>14</v>
      </c>
      <c r="B14" s="14">
        <f>('843 ave canopy corr tmin'!B14)*10</f>
        <v>-11.604169672463874</v>
      </c>
      <c r="C14" s="14">
        <f>('843 ave canopy corr tmin'!C14)*10</f>
        <v>-3.056612368477461</v>
      </c>
      <c r="D14" s="14">
        <f>('843 ave canopy corr tmin'!D14)*10</f>
        <v>3.8324894033248835</v>
      </c>
      <c r="E14" s="14">
        <f>('843 ave canopy corr tmin'!E14)*10</f>
        <v>20.016188740944255</v>
      </c>
      <c r="F14" s="14">
        <f>('843 ave canopy corr tmin'!F14)*10</f>
        <v>48.14440101044497</v>
      </c>
      <c r="G14" s="14">
        <f>('843 ave canopy corr tmin'!G14)*10</f>
        <v>78.98634406505961</v>
      </c>
      <c r="H14" s="14">
        <f>('843 ave canopy corr tmin'!H14)*10</f>
        <v>111.99149562887487</v>
      </c>
      <c r="I14" s="14">
        <f>('843 ave canopy corr tmin'!I14)*10</f>
        <v>115.14885247142169</v>
      </c>
      <c r="J14" s="14">
        <f>('843 ave canopy corr tmin'!J14)*10</f>
        <v>90.99913179366929</v>
      </c>
      <c r="K14" s="14">
        <f>('843 ave canopy corr tmin'!K14)*10</f>
        <v>55.86306667884579</v>
      </c>
      <c r="L14" s="14">
        <f>('843 ave canopy corr tmin'!L14)*10</f>
        <v>12.132344539802036</v>
      </c>
      <c r="M14" s="14">
        <f>('843 ave canopy corr tmin'!M14)*10</f>
        <v>-8.266321089479103</v>
      </c>
      <c r="N14" s="14">
        <f t="shared" si="0"/>
        <v>42.84893426683058</v>
      </c>
    </row>
    <row r="15" spans="1:14" ht="11.25">
      <c r="A15" s="4" t="s">
        <v>15</v>
      </c>
      <c r="B15" s="14">
        <f>('843 ave canopy corr tmin'!B15)*10</f>
        <v>-10.506151313604787</v>
      </c>
      <c r="C15" s="14">
        <f>('843 ave canopy corr tmin'!C15)*10</f>
        <v>1.106481202050571</v>
      </c>
      <c r="D15" s="14">
        <f>('843 ave canopy corr tmin'!D15)*10</f>
        <v>9.926777517902666</v>
      </c>
      <c r="E15" s="14">
        <f>('843 ave canopy corr tmin'!E15)*10</f>
        <v>26.94436226732317</v>
      </c>
      <c r="F15" s="14">
        <f>('843 ave canopy corr tmin'!F15)*10</f>
        <v>53.05317631401337</v>
      </c>
      <c r="G15" s="14">
        <f>('843 ave canopy corr tmin'!G15)*10</f>
        <v>82.90615081044945</v>
      </c>
      <c r="H15" s="14">
        <f>('843 ave canopy corr tmin'!H15)*10</f>
        <v>103.86283976143545</v>
      </c>
      <c r="I15" s="14">
        <f>('843 ave canopy corr tmin'!I15)*10</f>
        <v>103.9362039650228</v>
      </c>
      <c r="J15" s="14">
        <f>('843 ave canopy corr tmin'!J15)*10</f>
        <v>76.83151022100321</v>
      </c>
      <c r="K15" s="14">
        <f>('843 ave canopy corr tmin'!K15)*10</f>
        <v>41.95423254036949</v>
      </c>
      <c r="L15" s="14">
        <f>('843 ave canopy corr tmin'!L15)*10</f>
        <v>14.376948616519725</v>
      </c>
      <c r="M15" s="14">
        <f>('843 ave canopy corr tmin'!M15)*10</f>
        <v>-5.595985570817588</v>
      </c>
      <c r="N15" s="14">
        <f t="shared" si="0"/>
        <v>41.5663788609723</v>
      </c>
    </row>
    <row r="16" spans="1:14" ht="11.25">
      <c r="A16" s="4" t="s">
        <v>16</v>
      </c>
      <c r="B16" s="14">
        <f>('843 ave canopy corr tmin'!B16)*10</f>
        <v>-5.961275818242208</v>
      </c>
      <c r="C16" s="14">
        <f>('843 ave canopy corr tmin'!C16)*10</f>
        <v>2.1157207369109954</v>
      </c>
      <c r="D16" s="14">
        <f>('843 ave canopy corr tmin'!D16)*10</f>
        <v>10.080952872630798</v>
      </c>
      <c r="E16" s="14">
        <f>('843 ave canopy corr tmin'!E16)*10</f>
        <v>24.983887454802467</v>
      </c>
      <c r="F16" s="14">
        <f>('843 ave canopy corr tmin'!F16)*10</f>
        <v>53.88989106121562</v>
      </c>
      <c r="G16" s="14">
        <f>('843 ave canopy corr tmin'!G16)*10</f>
        <v>84.70967314812908</v>
      </c>
      <c r="H16" s="14">
        <f>('843 ave canopy corr tmin'!H16)*10</f>
        <v>111.66230041914916</v>
      </c>
      <c r="I16" s="14">
        <f>('843 ave canopy corr tmin'!I16)*10</f>
        <v>111.8804589979905</v>
      </c>
      <c r="J16" s="14">
        <f>('843 ave canopy corr tmin'!J16)*10</f>
        <v>87.01943040338358</v>
      </c>
      <c r="K16" s="14">
        <f>('843 ave canopy corr tmin'!K16)*10</f>
        <v>51.10175361618592</v>
      </c>
      <c r="L16" s="14">
        <f>('843 ave canopy corr tmin'!L16)*10</f>
        <v>18.15215335255196</v>
      </c>
      <c r="M16" s="14">
        <f>('843 ave canopy corr tmin'!M16)*10</f>
        <v>-3.7437979517241966</v>
      </c>
      <c r="N16" s="14">
        <f t="shared" si="0"/>
        <v>45.4909290244153</v>
      </c>
    </row>
    <row r="17" spans="1:14" ht="11.25">
      <c r="A17" s="4" t="s">
        <v>17</v>
      </c>
      <c r="B17" s="14">
        <f>('843 ave canopy corr tmin'!B17)*10</f>
        <v>-16.411956945496172</v>
      </c>
      <c r="C17" s="14">
        <f>('843 ave canopy corr tmin'!C17)*10</f>
        <v>-14.480342880945445</v>
      </c>
      <c r="D17" s="14">
        <f>('843 ave canopy corr tmin'!D17)*10</f>
        <v>-7.6470987696908255</v>
      </c>
      <c r="E17" s="14">
        <f>('843 ave canopy corr tmin'!E17)*10</f>
        <v>4.3503019287201585</v>
      </c>
      <c r="F17" s="14">
        <f>('843 ave canopy corr tmin'!F17)*10</f>
        <v>32.47536675024024</v>
      </c>
      <c r="G17" s="14">
        <f>('843 ave canopy corr tmin'!G17)*10</f>
        <v>62.46365070532167</v>
      </c>
      <c r="H17" s="14">
        <f>('843 ave canopy corr tmin'!H17)*10</f>
        <v>93.4299385519333</v>
      </c>
      <c r="I17" s="14">
        <f>('843 ave canopy corr tmin'!I17)*10</f>
        <v>94.44316836198881</v>
      </c>
      <c r="J17" s="14">
        <f>('843 ave canopy corr tmin'!J17)*10</f>
        <v>71.34108199156036</v>
      </c>
      <c r="K17" s="14">
        <f>('843 ave canopy corr tmin'!K17)*10</f>
        <v>39.322510065615006</v>
      </c>
      <c r="L17" s="14">
        <f>('843 ave canopy corr tmin'!L17)*10</f>
        <v>2.553337936193442</v>
      </c>
      <c r="M17" s="14">
        <f>('843 ave canopy corr tmin'!M17)*10</f>
        <v>-17.357931169774744</v>
      </c>
      <c r="N17" s="14">
        <f t="shared" si="0"/>
        <v>28.706835543805482</v>
      </c>
    </row>
    <row r="18" spans="1:14" ht="11.25">
      <c r="A18" s="4" t="s">
        <v>18</v>
      </c>
      <c r="B18" s="14">
        <f>('843 ave canopy corr tmin'!B18)*10</f>
        <v>-1.8109764013073204</v>
      </c>
      <c r="C18" s="14">
        <f>('843 ave canopy corr tmin'!C18)*10</f>
        <v>7.218342971646715</v>
      </c>
      <c r="D18" s="14">
        <f>('843 ave canopy corr tmin'!D18)*10</f>
        <v>11.001605310958723</v>
      </c>
      <c r="E18" s="14">
        <f>('843 ave canopy corr tmin'!E18)*10</f>
        <v>23.884289593584338</v>
      </c>
      <c r="F18" s="14">
        <f>('843 ave canopy corr tmin'!F18)*10</f>
        <v>53.0157116199956</v>
      </c>
      <c r="G18" s="14">
        <f>('843 ave canopy corr tmin'!G18)*10</f>
        <v>86.93929817185675</v>
      </c>
      <c r="H18" s="14">
        <f>('843 ave canopy corr tmin'!H18)*10</f>
        <v>117.9009601645326</v>
      </c>
      <c r="I18" s="14">
        <f>('843 ave canopy corr tmin'!I18)*10</f>
        <v>117.88416072404058</v>
      </c>
      <c r="J18" s="14">
        <f>('843 ave canopy corr tmin'!J18)*10</f>
        <v>96.78682622048704</v>
      </c>
      <c r="K18" s="14">
        <f>('843 ave canopy corr tmin'!K18)*10</f>
        <v>58.02458088877334</v>
      </c>
      <c r="L18" s="14">
        <f>('843 ave canopy corr tmin'!L18)*10</f>
        <v>17.23450639202029</v>
      </c>
      <c r="M18" s="14">
        <f>('843 ave canopy corr tmin'!M18)*10</f>
        <v>-1.793264618651278</v>
      </c>
      <c r="N18" s="14">
        <f t="shared" si="0"/>
        <v>48.85717008649478</v>
      </c>
    </row>
    <row r="19" spans="1:14" ht="11.25">
      <c r="A19" s="4" t="s">
        <v>19</v>
      </c>
      <c r="B19" s="14">
        <f>('843 ave canopy corr tmin'!B19)*10</f>
        <v>-2.3770995895331986</v>
      </c>
      <c r="C19" s="14">
        <f>('843 ave canopy corr tmin'!C19)*10</f>
        <v>5.346105059689216</v>
      </c>
      <c r="D19" s="14">
        <f>('843 ave canopy corr tmin'!D19)*10</f>
        <v>8.364543732649416</v>
      </c>
      <c r="E19" s="14">
        <f>('843 ave canopy corr tmin'!E19)*10</f>
        <v>24.326717197565802</v>
      </c>
      <c r="F19" s="14">
        <f>('843 ave canopy corr tmin'!F19)*10</f>
        <v>55.098910618595255</v>
      </c>
      <c r="G19" s="14">
        <f>('843 ave canopy corr tmin'!G19)*10</f>
        <v>86.00501899782579</v>
      </c>
      <c r="H19" s="14">
        <f>('843 ave canopy corr tmin'!H19)*10</f>
        <v>114.90530107841897</v>
      </c>
      <c r="I19" s="14">
        <f>('843 ave canopy corr tmin'!I19)*10</f>
        <v>119.11240090396927</v>
      </c>
      <c r="J19" s="14">
        <f>('843 ave canopy corr tmin'!J19)*10</f>
        <v>95.43256719454675</v>
      </c>
      <c r="K19" s="14">
        <f>('843 ave canopy corr tmin'!K19)*10</f>
        <v>59.49633684589913</v>
      </c>
      <c r="L19" s="14">
        <f>('843 ave canopy corr tmin'!L19)*10</f>
        <v>18.638127801986172</v>
      </c>
      <c r="M19" s="14">
        <f>('843 ave canopy corr tmin'!M19)*10</f>
        <v>-1.2842548555188549</v>
      </c>
      <c r="N19" s="14">
        <f t="shared" si="0"/>
        <v>48.58872291550781</v>
      </c>
    </row>
    <row r="20" spans="1:14" ht="11.25">
      <c r="A20" s="4" t="s">
        <v>20</v>
      </c>
      <c r="B20" s="14">
        <f>('843 ave canopy corr tmin'!B20)*10</f>
        <v>-7.683987767915445</v>
      </c>
      <c r="C20" s="14">
        <f>('843 ave canopy corr tmin'!C20)*10</f>
        <v>-0.8691970020029727</v>
      </c>
      <c r="D20" s="14">
        <f>('843 ave canopy corr tmin'!D20)*10</f>
        <v>11.095529625240449</v>
      </c>
      <c r="E20" s="14">
        <f>('843 ave canopy corr tmin'!E20)*10</f>
        <v>26.14719786244679</v>
      </c>
      <c r="F20" s="14">
        <f>('843 ave canopy corr tmin'!F20)*10</f>
        <v>59.22318292082118</v>
      </c>
      <c r="G20" s="14">
        <f>('843 ave canopy corr tmin'!G20)*10</f>
        <v>86.15458143947782</v>
      </c>
      <c r="H20" s="14">
        <f>('843 ave canopy corr tmin'!H20)*10</f>
        <v>111.11728001477786</v>
      </c>
      <c r="I20" s="14">
        <f>('843 ave canopy corr tmin'!I20)*10</f>
        <v>109.15237827346361</v>
      </c>
      <c r="J20" s="14">
        <f>('843 ave canopy corr tmin'!J20)*10</f>
        <v>80.08722991202617</v>
      </c>
      <c r="K20" s="14">
        <f>('843 ave canopy corr tmin'!K20)*10</f>
        <v>43.027370625989874</v>
      </c>
      <c r="L20" s="14">
        <f>('843 ave canopy corr tmin'!L20)*10</f>
        <v>18.201317935266466</v>
      </c>
      <c r="M20" s="14">
        <f>('843 ave canopy corr tmin'!M20)*10</f>
        <v>-4.569540611322701</v>
      </c>
      <c r="N20" s="14">
        <f t="shared" si="0"/>
        <v>44.256945269022424</v>
      </c>
    </row>
    <row r="21" spans="1:14" ht="11.25">
      <c r="A21" s="4" t="s">
        <v>21</v>
      </c>
      <c r="B21" s="14">
        <f>('843 ave canopy corr tmin'!B21)*10</f>
        <v>-3.001257649145505</v>
      </c>
      <c r="C21" s="14">
        <f>('843 ave canopy corr tmin'!C21)*10</f>
        <v>4.037942125544317</v>
      </c>
      <c r="D21" s="14">
        <f>('843 ave canopy corr tmin'!D21)*10</f>
        <v>9.185525762443765</v>
      </c>
      <c r="E21" s="14">
        <f>('843 ave canopy corr tmin'!E21)*10</f>
        <v>25.408502880488403</v>
      </c>
      <c r="F21" s="14">
        <f>('843 ave canopy corr tmin'!F21)*10</f>
        <v>53.31961690064537</v>
      </c>
      <c r="G21" s="14">
        <f>('843 ave canopy corr tmin'!G21)*10</f>
        <v>85.20515379519668</v>
      </c>
      <c r="H21" s="14">
        <f>('843 ave canopy corr tmin'!H21)*10</f>
        <v>114.23123094730772</v>
      </c>
      <c r="I21" s="14">
        <f>('843 ave canopy corr tmin'!I21)*10</f>
        <v>116.44130147293764</v>
      </c>
      <c r="J21" s="14">
        <f>('843 ave canopy corr tmin'!J21)*10</f>
        <v>94.61286121545767</v>
      </c>
      <c r="K21" s="14">
        <f>('843 ave canopy corr tmin'!K21)*10</f>
        <v>56.25464605916165</v>
      </c>
      <c r="L21" s="14">
        <f>('843 ave canopy corr tmin'!L21)*10</f>
        <v>16.02564287630337</v>
      </c>
      <c r="M21" s="14">
        <f>('843 ave canopy corr tmin'!M21)*10</f>
        <v>-4.917096382889994</v>
      </c>
      <c r="N21" s="14">
        <f t="shared" si="0"/>
        <v>47.23367250028759</v>
      </c>
    </row>
    <row r="22" spans="1:14" ht="11.25">
      <c r="A22" s="4" t="s">
        <v>22</v>
      </c>
      <c r="B22" s="14">
        <f>('843 ave canopy corr tmin'!B22)*10</f>
        <v>-9.73537115459653</v>
      </c>
      <c r="C22" s="14">
        <f>('843 ave canopy corr tmin'!C22)*10</f>
        <v>-4.6379218414304555</v>
      </c>
      <c r="D22" s="14">
        <f>('843 ave canopy corr tmin'!D22)*10</f>
        <v>-1.4474458334030071</v>
      </c>
      <c r="E22" s="14">
        <f>('843 ave canopy corr tmin'!E22)*10</f>
        <v>13.35434155148759</v>
      </c>
      <c r="F22" s="14">
        <f>('843 ave canopy corr tmin'!F22)*10</f>
        <v>39.30377934262068</v>
      </c>
      <c r="G22" s="14">
        <f>('843 ave canopy corr tmin'!G22)*10</f>
        <v>71.17709760859313</v>
      </c>
      <c r="H22" s="14">
        <f>('843 ave canopy corr tmin'!H22)*10</f>
        <v>107.18232999958036</v>
      </c>
      <c r="I22" s="14">
        <f>('843 ave canopy corr tmin'!I22)*10</f>
        <v>112.35581598461066</v>
      </c>
      <c r="J22" s="14">
        <f>('843 ave canopy corr tmin'!J22)*10</f>
        <v>91.47576763706886</v>
      </c>
      <c r="K22" s="14">
        <f>('843 ave canopy corr tmin'!K22)*10</f>
        <v>50.627995796559055</v>
      </c>
      <c r="L22" s="14">
        <f>('843 ave canopy corr tmin'!L22)*10</f>
        <v>6.382578272156008</v>
      </c>
      <c r="M22" s="14">
        <f>('843 ave canopy corr tmin'!M22)*10</f>
        <v>-11.680079825211877</v>
      </c>
      <c r="N22" s="14">
        <f t="shared" si="0"/>
        <v>38.69657396150287</v>
      </c>
    </row>
    <row r="23" spans="1:14" ht="11.25">
      <c r="A23" s="4" t="s">
        <v>23</v>
      </c>
      <c r="B23" s="14">
        <f>('843 ave canopy corr tmin'!B23)*10</f>
        <v>-7.685283688260887</v>
      </c>
      <c r="C23" s="14">
        <f>('843 ave canopy corr tmin'!C23)*10</f>
        <v>-2.521965935418822</v>
      </c>
      <c r="D23" s="14">
        <f>('843 ave canopy corr tmin'!D23)*10</f>
        <v>0.7903459403090585</v>
      </c>
      <c r="E23" s="14">
        <f>('843 ave canopy corr tmin'!E23)*10</f>
        <v>14.837495668642608</v>
      </c>
      <c r="F23" s="14">
        <f>('843 ave canopy corr tmin'!F23)*10</f>
        <v>40.51342415944676</v>
      </c>
      <c r="G23" s="14">
        <f>('843 ave canopy corr tmin'!G23)*10</f>
        <v>71.23901581926253</v>
      </c>
      <c r="H23" s="14">
        <f>('843 ave canopy corr tmin'!H23)*10</f>
        <v>99.25164692311606</v>
      </c>
      <c r="I23" s="14">
        <f>('843 ave canopy corr tmin'!I23)*10</f>
        <v>102.5545800788227</v>
      </c>
      <c r="J23" s="14">
        <f>('843 ave canopy corr tmin'!J23)*10</f>
        <v>84.02487763475249</v>
      </c>
      <c r="K23" s="14">
        <f>('843 ave canopy corr tmin'!K23)*10</f>
        <v>49.89634971350674</v>
      </c>
      <c r="L23" s="14">
        <f>('843 ave canopy corr tmin'!L23)*10</f>
        <v>9.465269271895552</v>
      </c>
      <c r="M23" s="14">
        <f>('843 ave canopy corr tmin'!M23)*10</f>
        <v>-9.534651692697757</v>
      </c>
      <c r="N23" s="14">
        <f t="shared" si="0"/>
        <v>37.73592532444809</v>
      </c>
    </row>
    <row r="24" spans="1:14" ht="11.25">
      <c r="A24" s="4" t="s">
        <v>24</v>
      </c>
      <c r="B24" s="14">
        <f>('843 ave canopy corr tmin'!B24)*10</f>
        <v>-8.959641878954322</v>
      </c>
      <c r="C24" s="14">
        <f>('843 ave canopy corr tmin'!C24)*10</f>
        <v>-1.621224001974022</v>
      </c>
      <c r="D24" s="14">
        <f>('843 ave canopy corr tmin'!D24)*10</f>
        <v>7.88977562527169</v>
      </c>
      <c r="E24" s="14">
        <f>('843 ave canopy corr tmin'!E24)*10</f>
        <v>23.941275688625097</v>
      </c>
      <c r="F24" s="14">
        <f>('843 ave canopy corr tmin'!F24)*10</f>
        <v>50.325928396631944</v>
      </c>
      <c r="G24" s="14">
        <f>('843 ave canopy corr tmin'!G24)*10</f>
        <v>81.78221343029233</v>
      </c>
      <c r="H24" s="14">
        <f>('843 ave canopy corr tmin'!H24)*10</f>
        <v>106.84136381799308</v>
      </c>
      <c r="I24" s="14">
        <f>('843 ave canopy corr tmin'!I24)*10</f>
        <v>108.69379102693418</v>
      </c>
      <c r="J24" s="14">
        <f>('843 ave canopy corr tmin'!J24)*10</f>
        <v>86.54426781502809</v>
      </c>
      <c r="K24" s="14">
        <f>('843 ave canopy corr tmin'!K24)*10</f>
        <v>51.1385746172443</v>
      </c>
      <c r="L24" s="14">
        <f>('843 ave canopy corr tmin'!L24)*10</f>
        <v>15.28287320304596</v>
      </c>
      <c r="M24" s="14">
        <f>('843 ave canopy corr tmin'!M24)*10</f>
        <v>-7.865954450831909</v>
      </c>
      <c r="N24" s="14">
        <f t="shared" si="0"/>
        <v>42.83277027410887</v>
      </c>
    </row>
    <row r="25" spans="1:14" ht="11.25">
      <c r="A25" s="4" t="s">
        <v>25</v>
      </c>
      <c r="B25" s="14">
        <f>('843 ave canopy corr tmin'!B25)*10</f>
        <v>-10.715594136980279</v>
      </c>
      <c r="C25" s="14">
        <f>('843 ave canopy corr tmin'!C25)*10</f>
        <v>-0.8126224648105518</v>
      </c>
      <c r="D25" s="14">
        <f>('843 ave canopy corr tmin'!D25)*10</f>
        <v>6.202165017702549</v>
      </c>
      <c r="E25" s="14">
        <f>('843 ave canopy corr tmin'!E25)*10</f>
        <v>21.480086112618828</v>
      </c>
      <c r="F25" s="14">
        <f>('843 ave canopy corr tmin'!F25)*10</f>
        <v>53.3552791994512</v>
      </c>
      <c r="G25" s="14">
        <f>('843 ave canopy corr tmin'!G25)*10</f>
        <v>80.34742633087743</v>
      </c>
      <c r="H25" s="14">
        <f>('843 ave canopy corr tmin'!H25)*10</f>
        <v>100.34097498337965</v>
      </c>
      <c r="I25" s="14">
        <f>('843 ave canopy corr tmin'!I25)*10</f>
        <v>102.28935349126276</v>
      </c>
      <c r="J25" s="14">
        <f>('843 ave canopy corr tmin'!J25)*10</f>
        <v>72.37666927254358</v>
      </c>
      <c r="K25" s="14">
        <f>('843 ave canopy corr tmin'!K25)*10</f>
        <v>40.14966421901747</v>
      </c>
      <c r="L25" s="14">
        <f>('843 ave canopy corr tmin'!L25)*10</f>
        <v>12.313155409934996</v>
      </c>
      <c r="M25" s="14">
        <f>('843 ave canopy corr tmin'!M25)*10</f>
        <v>-10.73743755825944</v>
      </c>
      <c r="N25" s="14">
        <f t="shared" si="0"/>
        <v>38.88242665639485</v>
      </c>
    </row>
    <row r="26" spans="1:14" ht="11.25">
      <c r="A26" s="4" t="s">
        <v>26</v>
      </c>
      <c r="B26" s="14">
        <f>('843 ave canopy corr tmin'!B26)*10</f>
        <v>-8.133176426308406</v>
      </c>
      <c r="C26" s="14">
        <f>('843 ave canopy corr tmin'!C26)*10</f>
        <v>-2.242994950912623</v>
      </c>
      <c r="D26" s="14">
        <f>('843 ave canopy corr tmin'!D26)*10</f>
        <v>8.546365530939447</v>
      </c>
      <c r="E26" s="14">
        <f>('843 ave canopy corr tmin'!E26)*10</f>
        <v>22.370778414215756</v>
      </c>
      <c r="F26" s="14">
        <f>('843 ave canopy corr tmin'!F26)*10</f>
        <v>49.401974749913016</v>
      </c>
      <c r="G26" s="14">
        <f>('843 ave canopy corr tmin'!G26)*10</f>
        <v>77.61867059017604</v>
      </c>
      <c r="H26" s="14">
        <f>('843 ave canopy corr tmin'!H26)*10</f>
        <v>102.55218459445504</v>
      </c>
      <c r="I26" s="14">
        <f>('843 ave canopy corr tmin'!I26)*10</f>
        <v>102.3558527999262</v>
      </c>
      <c r="J26" s="14">
        <f>('843 ave canopy corr tmin'!J26)*10</f>
        <v>73.40511856615997</v>
      </c>
      <c r="K26" s="14">
        <f>('843 ave canopy corr tmin'!K26)*10</f>
        <v>40.5588429451263</v>
      </c>
      <c r="L26" s="14">
        <f>('843 ave canopy corr tmin'!L26)*10</f>
        <v>14.851904740973495</v>
      </c>
      <c r="M26" s="14">
        <f>('843 ave canopy corr tmin'!M26)*10</f>
        <v>-5.030519087388015</v>
      </c>
      <c r="N26" s="14">
        <f t="shared" si="0"/>
        <v>39.687916872273014</v>
      </c>
    </row>
    <row r="27" spans="1:14" ht="11.25">
      <c r="A27" s="4" t="s">
        <v>27</v>
      </c>
      <c r="B27" s="14">
        <f>('843 ave canopy corr tmin'!B27)*10</f>
        <v>-11.786929807540968</v>
      </c>
      <c r="C27" s="14">
        <f>('843 ave canopy corr tmin'!C27)*10</f>
        <v>-2.890402805693725</v>
      </c>
      <c r="D27" s="14">
        <f>('843 ave canopy corr tmin'!D27)*10</f>
        <v>1.4075365345838053</v>
      </c>
      <c r="E27" s="14">
        <f>('843 ave canopy corr tmin'!E27)*10</f>
        <v>15.713692888758462</v>
      </c>
      <c r="F27" s="14">
        <f>('843 ave canopy corr tmin'!F27)*10</f>
        <v>43.76688393840403</v>
      </c>
      <c r="G27" s="14">
        <f>('843 ave canopy corr tmin'!G27)*10</f>
        <v>71.87774668672097</v>
      </c>
      <c r="H27" s="14">
        <f>('843 ave canopy corr tmin'!H27)*10</f>
        <v>101.8908279285781</v>
      </c>
      <c r="I27" s="14">
        <f>('843 ave canopy corr tmin'!I27)*10</f>
        <v>105.79342272103567</v>
      </c>
      <c r="J27" s="14">
        <f>('843 ave canopy corr tmin'!J27)*10</f>
        <v>79.73813838692197</v>
      </c>
      <c r="K27" s="14">
        <f>('843 ave canopy corr tmin'!K27)*10</f>
        <v>47.37457298114245</v>
      </c>
      <c r="L27" s="14">
        <f>('843 ave canopy corr tmin'!L27)*10</f>
        <v>11.151739566610894</v>
      </c>
      <c r="M27" s="14">
        <f>('843 ave canopy corr tmin'!M27)*10</f>
        <v>-9.854318515682245</v>
      </c>
      <c r="N27" s="14">
        <f t="shared" si="0"/>
        <v>37.84857587531995</v>
      </c>
    </row>
    <row r="28" spans="1:14" ht="11.25">
      <c r="A28" s="4" t="s">
        <v>28</v>
      </c>
      <c r="B28" s="14">
        <f>('843 ave canopy corr tmin'!B28)*10</f>
        <v>-6.033265022931456</v>
      </c>
      <c r="C28" s="14">
        <f>('843 ave canopy corr tmin'!C28)*10</f>
        <v>0.8986577302881704</v>
      </c>
      <c r="D28" s="14">
        <f>('843 ave canopy corr tmin'!D28)*10</f>
        <v>10.540129437961067</v>
      </c>
      <c r="E28" s="14">
        <f>('843 ave canopy corr tmin'!E28)*10</f>
        <v>24.507494629738538</v>
      </c>
      <c r="F28" s="14">
        <f>('843 ave canopy corr tmin'!F28)*10</f>
        <v>53.69966892056019</v>
      </c>
      <c r="G28" s="14">
        <f>('843 ave canopy corr tmin'!G28)*10</f>
        <v>84.99980863955734</v>
      </c>
      <c r="H28" s="14">
        <f>('843 ave canopy corr tmin'!H28)*10</f>
        <v>109.95487230875904</v>
      </c>
      <c r="I28" s="14">
        <f>('843 ave canopy corr tmin'!I28)*10</f>
        <v>109.53637464967912</v>
      </c>
      <c r="J28" s="14">
        <f>('843 ave canopy corr tmin'!J28)*10</f>
        <v>87.41981370418495</v>
      </c>
      <c r="K28" s="14">
        <f>('843 ave canopy corr tmin'!K28)*10</f>
        <v>47.638646779410045</v>
      </c>
      <c r="L28" s="14">
        <f>('843 ave canopy corr tmin'!L28)*10</f>
        <v>18.002037618504968</v>
      </c>
      <c r="M28" s="14">
        <f>('843 ave canopy corr tmin'!M28)*10</f>
        <v>-1.9489521130795477</v>
      </c>
      <c r="N28" s="14">
        <f t="shared" si="0"/>
        <v>44.93460727355269</v>
      </c>
    </row>
    <row r="29" spans="1:14" ht="11.25">
      <c r="A29" s="4" t="s">
        <v>29</v>
      </c>
      <c r="B29" s="14">
        <f>('843 ave canopy corr tmin'!B29)*10</f>
        <v>-9.672910070159732</v>
      </c>
      <c r="C29" s="14">
        <f>('843 ave canopy corr tmin'!C29)*10</f>
        <v>-19.939876348493538</v>
      </c>
      <c r="D29" s="14">
        <f>('843 ave canopy corr tmin'!D29)*10</f>
        <v>-16.044174005526276</v>
      </c>
      <c r="E29" s="14">
        <f>('843 ave canopy corr tmin'!E29)*10</f>
        <v>-0.027218025637710808</v>
      </c>
      <c r="F29" s="14">
        <f>('843 ave canopy corr tmin'!F29)*10</f>
        <v>18.24389221309035</v>
      </c>
      <c r="G29" s="14">
        <f>('843 ave canopy corr tmin'!G29)*10</f>
        <v>56.36278635532251</v>
      </c>
      <c r="H29" s="14">
        <f>('843 ave canopy corr tmin'!H29)*10</f>
        <v>91.36732526126247</v>
      </c>
      <c r="I29" s="14">
        <f>('843 ave canopy corr tmin'!I29)*10</f>
        <v>95.18103460028459</v>
      </c>
      <c r="J29" s="14">
        <f>('843 ave canopy corr tmin'!J29)*10</f>
        <v>68.90402284979027</v>
      </c>
      <c r="K29" s="14">
        <f>('843 ave canopy corr tmin'!K29)*10</f>
        <v>41.937690584113895</v>
      </c>
      <c r="L29" s="14">
        <f>('843 ave canopy corr tmin'!L29)*10</f>
        <v>-13.79036862900152</v>
      </c>
      <c r="M29" s="14">
        <f>('843 ave canopy corr tmin'!M29)*10</f>
        <v>-22.664964706933517</v>
      </c>
      <c r="N29" s="14">
        <f t="shared" si="0"/>
        <v>24.15477000650932</v>
      </c>
    </row>
    <row r="30" spans="1:14" ht="11.25">
      <c r="A30" s="4" t="s">
        <v>30</v>
      </c>
      <c r="B30" s="14">
        <f>('843 ave canopy corr tmin'!B30)*10</f>
        <v>-1.714859430300315</v>
      </c>
      <c r="C30" s="14">
        <f>('843 ave canopy corr tmin'!C30)*10</f>
        <v>9.308940084934903</v>
      </c>
      <c r="D30" s="14">
        <f>('843 ave canopy corr tmin'!D30)*10</f>
        <v>16.350758539007465</v>
      </c>
      <c r="E30" s="14">
        <f>('843 ave canopy corr tmin'!E30)*10</f>
        <v>26.296129190953916</v>
      </c>
      <c r="F30" s="14">
        <f>('843 ave canopy corr tmin'!F30)*10</f>
        <v>58.35857315410172</v>
      </c>
      <c r="G30" s="14">
        <f>('843 ave canopy corr tmin'!G30)*10</f>
        <v>92.15031243673913</v>
      </c>
      <c r="H30" s="14">
        <f>('843 ave canopy corr tmin'!H30)*10</f>
        <v>112.12077864698573</v>
      </c>
      <c r="I30" s="14">
        <f>('843 ave canopy corr tmin'!I30)*10</f>
        <v>110.34852308981104</v>
      </c>
      <c r="J30" s="14">
        <f>('843 ave canopy corr tmin'!J30)*10</f>
        <v>93.34547439470327</v>
      </c>
      <c r="K30" s="14">
        <f>('843 ave canopy corr tmin'!K30)*10</f>
        <v>54.333483669074724</v>
      </c>
      <c r="L30" s="14">
        <f>('843 ave canopy corr tmin'!L30)*10</f>
        <v>16.30395321087597</v>
      </c>
      <c r="M30" s="14">
        <f>('843 ave canopy corr tmin'!M30)*10</f>
        <v>2.3113202159628177</v>
      </c>
      <c r="N30" s="14">
        <f t="shared" si="0"/>
        <v>49.12611560023753</v>
      </c>
    </row>
    <row r="31" spans="1:14" ht="11.25">
      <c r="A31" s="4" t="s">
        <v>31</v>
      </c>
      <c r="B31" s="14">
        <f>('843 ave canopy corr tmin'!B31)*10</f>
        <v>-18.12587650582274</v>
      </c>
      <c r="C31" s="14">
        <f>('843 ave canopy corr tmin'!C31)*10</f>
        <v>-11.234583403148669</v>
      </c>
      <c r="D31" s="14">
        <f>('843 ave canopy corr tmin'!D31)*10</f>
        <v>-5.242374721853528</v>
      </c>
      <c r="E31" s="14">
        <f>('843 ave canopy corr tmin'!E31)*10</f>
        <v>2.839686249732786</v>
      </c>
      <c r="F31" s="14">
        <f>('843 ave canopy corr tmin'!F31)*10</f>
        <v>26.952845584044972</v>
      </c>
      <c r="G31" s="14">
        <f>('843 ave canopy corr tmin'!G31)*10</f>
        <v>64.01531162159407</v>
      </c>
      <c r="H31" s="14">
        <f>('843 ave canopy corr tmin'!H31)*10</f>
        <v>100.01782382614279</v>
      </c>
      <c r="I31" s="14">
        <f>('843 ave canopy corr tmin'!I31)*10</f>
        <v>103.9507118612745</v>
      </c>
      <c r="J31" s="14">
        <f>('843 ave canopy corr tmin'!J31)*10</f>
        <v>89.83099958541956</v>
      </c>
      <c r="K31" s="14">
        <f>('843 ave canopy corr tmin'!K31)*10</f>
        <v>50.763079684979346</v>
      </c>
      <c r="L31" s="14">
        <f>('843 ave canopy corr tmin'!L31)*10</f>
        <v>-4.195590868678128</v>
      </c>
      <c r="M31" s="14">
        <f>('843 ave canopy corr tmin'!M31)*10</f>
        <v>-12.174706167978504</v>
      </c>
      <c r="N31" s="14">
        <f t="shared" si="0"/>
        <v>32.2831105621422</v>
      </c>
    </row>
    <row r="32" spans="1:14" ht="11.25">
      <c r="A32" s="4" t="s">
        <v>32</v>
      </c>
      <c r="B32" s="14">
        <f>('843 ave canopy corr tmin'!B32)*10</f>
        <v>3.3841141403921924</v>
      </c>
      <c r="C32" s="14">
        <f>('843 ave canopy corr tmin'!C32)*10</f>
        <v>9.234090682470677</v>
      </c>
      <c r="D32" s="14">
        <f>('843 ave canopy corr tmin'!D32)*10</f>
        <v>18.07936261021116</v>
      </c>
      <c r="E32" s="14">
        <f>('843 ave canopy corr tmin'!E32)*10</f>
        <v>32.90829023154234</v>
      </c>
      <c r="F32" s="14">
        <f>('843 ave canopy corr tmin'!F32)*10</f>
        <v>66.88542546235402</v>
      </c>
      <c r="G32" s="14">
        <f>('843 ave canopy corr tmin'!G32)*10</f>
        <v>92.84945247866033</v>
      </c>
      <c r="H32" s="14">
        <f>('843 ave canopy corr tmin'!H32)*10</f>
        <v>124.80520834879592</v>
      </c>
      <c r="I32" s="14">
        <f>('843 ave canopy corr tmin'!I32)*10</f>
        <v>129.78031363428332</v>
      </c>
      <c r="J32" s="14">
        <f>('843 ave canopy corr tmin'!J32)*10</f>
        <v>100.86304181984778</v>
      </c>
      <c r="K32" s="14">
        <f>('843 ave canopy corr tmin'!K32)*10</f>
        <v>70.06735505369423</v>
      </c>
      <c r="L32" s="14">
        <f>('843 ave canopy corr tmin'!L32)*10</f>
        <v>19.272896581907297</v>
      </c>
      <c r="M32" s="14">
        <f>('843 ave canopy corr tmin'!M32)*10</f>
        <v>5.964909110997379</v>
      </c>
      <c r="N32" s="14">
        <f t="shared" si="0"/>
        <v>56.174538346263056</v>
      </c>
    </row>
    <row r="33" spans="1:14" ht="11.25">
      <c r="A33" s="4" t="s">
        <v>33</v>
      </c>
      <c r="B33" s="14">
        <f>('843 ave canopy corr tmin'!B33)*10</f>
        <v>-10.119958026602816</v>
      </c>
      <c r="C33" s="14">
        <f>('843 ave canopy corr tmin'!C33)*10</f>
        <v>-2.128642811194494</v>
      </c>
      <c r="D33" s="14">
        <f>('843 ave canopy corr tmin'!D33)*10</f>
        <v>1.8536779387476254</v>
      </c>
      <c r="E33" s="14">
        <f>('843 ave canopy corr tmin'!E33)*10</f>
        <v>17.68914692927609</v>
      </c>
      <c r="F33" s="14">
        <f>('843 ave canopy corr tmin'!F33)*10</f>
        <v>39.628899717849876</v>
      </c>
      <c r="G33" s="14">
        <f>('843 ave canopy corr tmin'!G33)*10</f>
        <v>66.16147633071665</v>
      </c>
      <c r="H33" s="14">
        <f>('843 ave canopy corr tmin'!H33)*10</f>
        <v>90.08890858878844</v>
      </c>
      <c r="I33" s="14">
        <f>('843 ave canopy corr tmin'!I33)*10</f>
        <v>90.61566145721292</v>
      </c>
      <c r="J33" s="14">
        <f>('843 ave canopy corr tmin'!J33)*10</f>
        <v>68.72237159185222</v>
      </c>
      <c r="K33" s="14">
        <f>('843 ave canopy corr tmin'!K33)*10</f>
        <v>38.984396409754645</v>
      </c>
      <c r="L33" s="14">
        <f>('843 ave canopy corr tmin'!L33)*10</f>
        <v>10.126607425693674</v>
      </c>
      <c r="M33" s="14">
        <f>('843 ave canopy corr tmin'!M33)*10</f>
        <v>-9.167513921719411</v>
      </c>
      <c r="N33" s="14">
        <f t="shared" si="0"/>
        <v>33.537919302531286</v>
      </c>
    </row>
    <row r="34" spans="1:14" ht="11.25">
      <c r="A34" s="4" t="s">
        <v>34</v>
      </c>
      <c r="B34" s="14">
        <f>('843 ave canopy corr tmin'!B34)*10</f>
        <v>-16.190442043356114</v>
      </c>
      <c r="C34" s="14">
        <f>('843 ave canopy corr tmin'!C34)*10</f>
        <v>-15.31726842475261</v>
      </c>
      <c r="D34" s="14">
        <f>('843 ave canopy corr tmin'!D34)*10</f>
        <v>-5.671712846496498</v>
      </c>
      <c r="E34" s="14">
        <f>('843 ave canopy corr tmin'!E34)*10</f>
        <v>6.194951724361738</v>
      </c>
      <c r="F34" s="14">
        <f>('843 ave canopy corr tmin'!F34)*10</f>
        <v>35.140723675858226</v>
      </c>
      <c r="G34" s="14">
        <f>('843 ave canopy corr tmin'!G34)*10</f>
        <v>67.22963049808699</v>
      </c>
      <c r="H34" s="14">
        <f>('843 ave canopy corr tmin'!H34)*10</f>
        <v>96.22007353288069</v>
      </c>
      <c r="I34" s="14">
        <f>('843 ave canopy corr tmin'!I34)*10</f>
        <v>95.0941521785545</v>
      </c>
      <c r="J34" s="14">
        <f>('843 ave canopy corr tmin'!J34)*10</f>
        <v>71.1926416898923</v>
      </c>
      <c r="K34" s="14">
        <f>('843 ave canopy corr tmin'!K34)*10</f>
        <v>40.523590524191206</v>
      </c>
      <c r="L34" s="14">
        <f>('843 ave canopy corr tmin'!L34)*10</f>
        <v>7.796347873358402</v>
      </c>
      <c r="M34" s="14">
        <f>('843 ave canopy corr tmin'!M34)*10</f>
        <v>-13.18052062977908</v>
      </c>
      <c r="N34" s="14">
        <f t="shared" si="0"/>
        <v>30.752680646066647</v>
      </c>
    </row>
    <row r="35" spans="1:14" ht="11.25">
      <c r="A35" s="4" t="s">
        <v>35</v>
      </c>
      <c r="B35" s="14">
        <f>('843 ave canopy corr tmin'!B35)*10</f>
        <v>-2.701513126218684</v>
      </c>
      <c r="C35" s="14">
        <f>('843 ave canopy corr tmin'!C35)*10</f>
        <v>3.0038228486174052</v>
      </c>
      <c r="D35" s="14">
        <f>('843 ave canopy corr tmin'!D35)*10</f>
        <v>6.892267771620164</v>
      </c>
      <c r="E35" s="14">
        <f>('843 ave canopy corr tmin'!E35)*10</f>
        <v>18.0562585592692</v>
      </c>
      <c r="F35" s="14">
        <f>('843 ave canopy corr tmin'!F35)*10</f>
        <v>49.79268708716694</v>
      </c>
      <c r="G35" s="14">
        <f>('843 ave canopy corr tmin'!G35)*10</f>
        <v>82.66981740982555</v>
      </c>
      <c r="H35" s="14">
        <f>('843 ave canopy corr tmin'!H35)*10</f>
        <v>112.64467362092293</v>
      </c>
      <c r="I35" s="14">
        <f>('843 ave canopy corr tmin'!I35)*10</f>
        <v>113.713639034711</v>
      </c>
      <c r="J35" s="14">
        <f>('843 ave canopy corr tmin'!J35)*10</f>
        <v>88.05696883667832</v>
      </c>
      <c r="K35" s="14">
        <f>('843 ave canopy corr tmin'!K35)*10</f>
        <v>54.81466174487866</v>
      </c>
      <c r="L35" s="14">
        <f>('843 ave canopy corr tmin'!L35)*10</f>
        <v>15.250884254905873</v>
      </c>
      <c r="M35" s="14">
        <f>('843 ave canopy corr tmin'!M35)*10</f>
        <v>-1.73754229121214</v>
      </c>
      <c r="N35" s="14">
        <f t="shared" si="0"/>
        <v>45.038052145930436</v>
      </c>
    </row>
    <row r="36" spans="1:14" ht="11.25">
      <c r="A36" s="4" t="s">
        <v>36</v>
      </c>
      <c r="B36" s="14">
        <f>('843 ave canopy corr tmin'!B36)*10</f>
        <v>-16.492134224481617</v>
      </c>
      <c r="C36" s="14">
        <f>('843 ave canopy corr tmin'!C36)*10</f>
        <v>-10.082945070109748</v>
      </c>
      <c r="D36" s="14">
        <f>('843 ave canopy corr tmin'!D36)*10</f>
        <v>-5.258229485118689</v>
      </c>
      <c r="E36" s="14">
        <f>('843 ave canopy corr tmin'!E36)*10</f>
        <v>8.769472372371576</v>
      </c>
      <c r="F36" s="14">
        <f>('843 ave canopy corr tmin'!F36)*10</f>
        <v>34.98224765035567</v>
      </c>
      <c r="G36" s="14">
        <f>('843 ave canopy corr tmin'!G36)*10</f>
        <v>65.83272507970167</v>
      </c>
      <c r="H36" s="14">
        <f>('843 ave canopy corr tmin'!H36)*10</f>
        <v>90.81128983505273</v>
      </c>
      <c r="I36" s="14">
        <f>('843 ave canopy corr tmin'!I36)*10</f>
        <v>91.92046065043728</v>
      </c>
      <c r="J36" s="14">
        <f>('843 ave canopy corr tmin'!J36)*10</f>
        <v>69.71779620887233</v>
      </c>
      <c r="K36" s="14">
        <f>('843 ave canopy corr tmin'!K36)*10</f>
        <v>34.76959784545484</v>
      </c>
      <c r="L36" s="14">
        <f>('843 ave canopy corr tmin'!L36)*10</f>
        <v>6.057132844481819</v>
      </c>
      <c r="M36" s="14">
        <f>('843 ave canopy corr tmin'!M36)*10</f>
        <v>-12.514354279936509</v>
      </c>
      <c r="N36" s="14">
        <f t="shared" si="0"/>
        <v>29.876088285590114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19" sqref="B19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38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 t="s">
        <v>3</v>
      </c>
    </row>
    <row r="4" spans="1:14" ht="11.25">
      <c r="A4" s="4" t="s">
        <v>4</v>
      </c>
      <c r="B4" s="1">
        <v>-0.9</v>
      </c>
      <c r="C4" s="1">
        <v>-0.3</v>
      </c>
      <c r="D4" s="1">
        <v>0.7</v>
      </c>
      <c r="E4" s="1">
        <v>2.4</v>
      </c>
      <c r="F4" s="1">
        <v>5</v>
      </c>
      <c r="G4" s="1">
        <v>7.5</v>
      </c>
      <c r="H4" s="1">
        <v>9.3</v>
      </c>
      <c r="I4" s="1">
        <v>9.1</v>
      </c>
      <c r="J4" s="1">
        <v>6.5</v>
      </c>
      <c r="K4" s="1">
        <v>3.4</v>
      </c>
      <c r="L4" s="1">
        <v>1.2</v>
      </c>
      <c r="M4" s="1">
        <v>-1</v>
      </c>
      <c r="N4" s="1">
        <v>3.6</v>
      </c>
    </row>
    <row r="5" spans="1:14" ht="11.25">
      <c r="A5" s="4" t="s">
        <v>5</v>
      </c>
      <c r="B5" s="1">
        <v>-0.8</v>
      </c>
      <c r="C5" s="1">
        <v>0</v>
      </c>
      <c r="D5" s="1">
        <v>1</v>
      </c>
      <c r="E5" s="1">
        <v>2.7</v>
      </c>
      <c r="F5" s="1">
        <v>5.8</v>
      </c>
      <c r="G5" s="1">
        <v>8.6</v>
      </c>
      <c r="H5" s="1">
        <v>10.8</v>
      </c>
      <c r="I5" s="1">
        <v>10.7</v>
      </c>
      <c r="J5" s="1">
        <v>8</v>
      </c>
      <c r="K5" s="1">
        <v>4.6</v>
      </c>
      <c r="L5" s="1">
        <v>1.5</v>
      </c>
      <c r="M5" s="1">
        <v>-0.6</v>
      </c>
      <c r="N5" s="1">
        <v>4.4</v>
      </c>
    </row>
    <row r="6" spans="1:14" ht="11.25">
      <c r="A6" s="4" t="s">
        <v>6</v>
      </c>
      <c r="B6" s="1">
        <v>-1.4</v>
      </c>
      <c r="C6" s="1">
        <v>-0.7</v>
      </c>
      <c r="D6" s="1">
        <v>-0.6</v>
      </c>
      <c r="E6" s="1">
        <v>1.2</v>
      </c>
      <c r="F6" s="1">
        <v>4.1</v>
      </c>
      <c r="G6" s="1">
        <v>6.9</v>
      </c>
      <c r="H6" s="1">
        <v>9.4</v>
      </c>
      <c r="I6" s="1">
        <v>9.8</v>
      </c>
      <c r="J6" s="1">
        <v>7.8</v>
      </c>
      <c r="K6" s="1">
        <v>4.7</v>
      </c>
      <c r="L6" s="1">
        <v>0.3</v>
      </c>
      <c r="M6" s="1">
        <v>-1.1</v>
      </c>
      <c r="N6" s="1">
        <v>3.4</v>
      </c>
    </row>
    <row r="7" spans="1:14" ht="11.25">
      <c r="A7" s="4" t="s">
        <v>7</v>
      </c>
      <c r="B7" s="1">
        <v>-1.9</v>
      </c>
      <c r="C7" s="1">
        <v>-1.1</v>
      </c>
      <c r="D7" s="1">
        <v>-1.1</v>
      </c>
      <c r="E7" s="1">
        <v>0.7</v>
      </c>
      <c r="F7" s="1">
        <v>2.8</v>
      </c>
      <c r="G7" s="1">
        <v>6.3</v>
      </c>
      <c r="H7" s="1">
        <v>9</v>
      </c>
      <c r="I7" s="1">
        <v>9.8</v>
      </c>
      <c r="J7" s="1">
        <v>7.3</v>
      </c>
      <c r="K7" s="1">
        <v>4.2</v>
      </c>
      <c r="L7" s="1">
        <v>-0.5</v>
      </c>
      <c r="M7" s="1">
        <v>-1.7</v>
      </c>
      <c r="N7" s="1">
        <v>2.8</v>
      </c>
    </row>
    <row r="8" spans="1:14" ht="11.25">
      <c r="A8" s="4" t="s">
        <v>8</v>
      </c>
      <c r="B8" s="1">
        <v>-2.2</v>
      </c>
      <c r="C8" s="1">
        <v>-1.8</v>
      </c>
      <c r="D8" s="1">
        <v>-1.7</v>
      </c>
      <c r="E8" s="1">
        <v>0</v>
      </c>
      <c r="F8" s="1">
        <v>1.9</v>
      </c>
      <c r="G8" s="1">
        <v>5.6</v>
      </c>
      <c r="H8" s="1">
        <v>8.2</v>
      </c>
      <c r="I8" s="1">
        <v>8.9</v>
      </c>
      <c r="J8" s="1">
        <v>6.6</v>
      </c>
      <c r="K8" s="1">
        <v>3.4</v>
      </c>
      <c r="L8" s="1">
        <v>-1.1</v>
      </c>
      <c r="M8" s="1">
        <v>-2.2</v>
      </c>
      <c r="N8" s="1">
        <v>2.1</v>
      </c>
    </row>
    <row r="9" spans="1:14" ht="11.25">
      <c r="A9" s="4" t="s">
        <v>9</v>
      </c>
      <c r="B9" s="1">
        <v>-0.7</v>
      </c>
      <c r="C9" s="1">
        <v>-0.5</v>
      </c>
      <c r="D9" s="1">
        <v>0.4</v>
      </c>
      <c r="E9" s="1">
        <v>1.7</v>
      </c>
      <c r="F9" s="1">
        <v>4.5</v>
      </c>
      <c r="G9" s="1">
        <v>7.4</v>
      </c>
      <c r="H9" s="1">
        <v>10.3</v>
      </c>
      <c r="I9" s="1">
        <v>10.8</v>
      </c>
      <c r="J9" s="1">
        <v>8.4</v>
      </c>
      <c r="K9" s="1">
        <v>5.1</v>
      </c>
      <c r="L9" s="1">
        <v>1.2</v>
      </c>
      <c r="M9" s="1">
        <v>-1</v>
      </c>
      <c r="N9" s="1">
        <v>4</v>
      </c>
    </row>
    <row r="10" spans="1:14" ht="11.25">
      <c r="A10" s="4" t="s">
        <v>10</v>
      </c>
      <c r="B10" s="1">
        <v>0.3</v>
      </c>
      <c r="C10" s="1">
        <v>1.3</v>
      </c>
      <c r="D10" s="1">
        <v>1.9</v>
      </c>
      <c r="E10" s="1">
        <v>3.4</v>
      </c>
      <c r="F10" s="1">
        <v>6.4</v>
      </c>
      <c r="G10" s="1">
        <v>9.4</v>
      </c>
      <c r="H10" s="1">
        <v>11.9</v>
      </c>
      <c r="I10" s="1">
        <v>11.9</v>
      </c>
      <c r="J10" s="1">
        <v>9.4</v>
      </c>
      <c r="K10" s="1">
        <v>6.2</v>
      </c>
      <c r="L10" s="1">
        <v>2.5</v>
      </c>
      <c r="M10" s="1">
        <v>0.4</v>
      </c>
      <c r="N10" s="1">
        <v>5.4</v>
      </c>
    </row>
    <row r="11" spans="1:14" ht="11.25">
      <c r="A11" s="4" t="s">
        <v>11</v>
      </c>
      <c r="B11" s="1">
        <v>-0.4</v>
      </c>
      <c r="C11" s="1">
        <v>0.2</v>
      </c>
      <c r="D11" s="1">
        <v>1.2</v>
      </c>
      <c r="E11" s="1">
        <v>2.7</v>
      </c>
      <c r="F11" s="1">
        <v>5.6</v>
      </c>
      <c r="G11" s="1">
        <v>8.5</v>
      </c>
      <c r="H11" s="1">
        <v>10.9</v>
      </c>
      <c r="I11" s="1">
        <v>10.8</v>
      </c>
      <c r="J11" s="1">
        <v>8</v>
      </c>
      <c r="K11" s="1">
        <v>4.6</v>
      </c>
      <c r="L11" s="1">
        <v>1.9</v>
      </c>
      <c r="M11" s="1">
        <v>-0.2</v>
      </c>
      <c r="N11" s="1">
        <v>4.5</v>
      </c>
    </row>
    <row r="12" spans="1:14" ht="11.25">
      <c r="A12" s="4" t="s">
        <v>12</v>
      </c>
      <c r="B12" s="1">
        <v>-0.2</v>
      </c>
      <c r="C12" s="1">
        <v>0.4</v>
      </c>
      <c r="D12" s="1">
        <v>1.1</v>
      </c>
      <c r="E12" s="1">
        <v>2.4</v>
      </c>
      <c r="F12" s="1">
        <v>5.6</v>
      </c>
      <c r="G12" s="1">
        <v>8.6</v>
      </c>
      <c r="H12" s="1">
        <v>12</v>
      </c>
      <c r="I12" s="1">
        <v>12.5</v>
      </c>
      <c r="J12" s="1">
        <v>10.3</v>
      </c>
      <c r="K12" s="1">
        <v>6.4</v>
      </c>
      <c r="L12" s="1">
        <v>2.1</v>
      </c>
      <c r="M12" s="1">
        <v>-0.4</v>
      </c>
      <c r="N12" s="1">
        <v>5.1</v>
      </c>
    </row>
    <row r="13" spans="1:14" ht="11.25">
      <c r="A13" s="4" t="s">
        <v>13</v>
      </c>
      <c r="B13" s="1">
        <v>-2.1</v>
      </c>
      <c r="C13" s="1">
        <v>-1.7</v>
      </c>
      <c r="D13" s="1">
        <v>-1.2</v>
      </c>
      <c r="E13" s="1">
        <v>0.2</v>
      </c>
      <c r="F13" s="1">
        <v>2.7</v>
      </c>
      <c r="G13" s="1">
        <v>6.1</v>
      </c>
      <c r="H13" s="1">
        <v>10</v>
      </c>
      <c r="I13" s="1">
        <v>10.7</v>
      </c>
      <c r="J13" s="1">
        <v>8.3</v>
      </c>
      <c r="K13" s="1">
        <v>4.3</v>
      </c>
      <c r="L13" s="1">
        <v>-0.4</v>
      </c>
      <c r="M13" s="1">
        <v>-2.1</v>
      </c>
      <c r="N13" s="1">
        <v>2.9</v>
      </c>
    </row>
    <row r="14" spans="1:14" ht="11.25">
      <c r="A14" s="4" t="s">
        <v>14</v>
      </c>
      <c r="B14" s="1">
        <v>-0.6</v>
      </c>
      <c r="C14" s="1">
        <v>0.3</v>
      </c>
      <c r="D14" s="1">
        <v>1</v>
      </c>
      <c r="E14" s="1">
        <v>2.6</v>
      </c>
      <c r="F14" s="1">
        <v>5.4</v>
      </c>
      <c r="G14" s="1">
        <v>8.5</v>
      </c>
      <c r="H14" s="1">
        <v>11.8</v>
      </c>
      <c r="I14" s="1">
        <v>12.1</v>
      </c>
      <c r="J14" s="1">
        <v>9.7</v>
      </c>
      <c r="K14" s="1">
        <v>6.2</v>
      </c>
      <c r="L14" s="1">
        <v>1.8</v>
      </c>
      <c r="M14" s="1">
        <v>-0.3</v>
      </c>
      <c r="N14" s="1">
        <v>4.9</v>
      </c>
    </row>
    <row r="15" spans="1:14" ht="11.25">
      <c r="A15" s="4" t="s">
        <v>15</v>
      </c>
      <c r="B15" s="1">
        <v>-0.5</v>
      </c>
      <c r="C15" s="1">
        <v>0.7</v>
      </c>
      <c r="D15" s="1">
        <v>1.6</v>
      </c>
      <c r="E15" s="1">
        <v>3.3</v>
      </c>
      <c r="F15" s="1">
        <v>5.9</v>
      </c>
      <c r="G15" s="1">
        <v>8.9</v>
      </c>
      <c r="H15" s="1">
        <v>11</v>
      </c>
      <c r="I15" s="1">
        <v>11</v>
      </c>
      <c r="J15" s="1">
        <v>8.3</v>
      </c>
      <c r="K15" s="1">
        <v>4.8</v>
      </c>
      <c r="L15" s="1">
        <v>2</v>
      </c>
      <c r="M15" s="1">
        <v>0</v>
      </c>
      <c r="N15" s="1">
        <v>4.8</v>
      </c>
    </row>
    <row r="16" spans="1:14" ht="11.25">
      <c r="A16" s="4" t="s">
        <v>16</v>
      </c>
      <c r="B16" s="1">
        <v>0</v>
      </c>
      <c r="C16" s="1">
        <v>0.8</v>
      </c>
      <c r="D16" s="1">
        <v>1.6</v>
      </c>
      <c r="E16" s="1">
        <v>3.1</v>
      </c>
      <c r="F16" s="1">
        <v>6</v>
      </c>
      <c r="G16" s="1">
        <v>9.1</v>
      </c>
      <c r="H16" s="1">
        <v>11.8</v>
      </c>
      <c r="I16" s="1">
        <v>11.8</v>
      </c>
      <c r="J16" s="1">
        <v>9.3</v>
      </c>
      <c r="K16" s="1">
        <v>5.7</v>
      </c>
      <c r="L16" s="1">
        <v>2.4</v>
      </c>
      <c r="M16" s="1">
        <v>0.2</v>
      </c>
      <c r="N16" s="1">
        <v>5.2</v>
      </c>
    </row>
    <row r="17" spans="1:14" ht="11.25">
      <c r="A17" s="4" t="s">
        <v>17</v>
      </c>
      <c r="B17" s="1">
        <v>-1.1</v>
      </c>
      <c r="C17" s="1">
        <v>-0.9</v>
      </c>
      <c r="D17" s="1">
        <v>-0.2</v>
      </c>
      <c r="E17" s="1">
        <v>1</v>
      </c>
      <c r="F17" s="1">
        <v>3.8</v>
      </c>
      <c r="G17" s="1">
        <v>6.8</v>
      </c>
      <c r="H17" s="1">
        <v>9.9</v>
      </c>
      <c r="I17" s="1">
        <v>10</v>
      </c>
      <c r="J17" s="1">
        <v>7.7</v>
      </c>
      <c r="K17" s="1">
        <v>4.5</v>
      </c>
      <c r="L17" s="1">
        <v>0.8</v>
      </c>
      <c r="M17" s="1">
        <v>-1.2</v>
      </c>
      <c r="N17" s="1">
        <v>3.4</v>
      </c>
    </row>
    <row r="18" spans="1:14" ht="11.25">
      <c r="A18" s="4" t="s">
        <v>18</v>
      </c>
      <c r="B18" s="1">
        <v>0.4</v>
      </c>
      <c r="C18" s="1">
        <v>1.3</v>
      </c>
      <c r="D18" s="1">
        <v>1.7</v>
      </c>
      <c r="E18" s="1">
        <v>3</v>
      </c>
      <c r="F18" s="1">
        <v>5.9</v>
      </c>
      <c r="G18" s="1">
        <v>9.3</v>
      </c>
      <c r="H18" s="1">
        <v>12.4</v>
      </c>
      <c r="I18" s="1">
        <v>12.4</v>
      </c>
      <c r="J18" s="1">
        <v>10.3</v>
      </c>
      <c r="K18" s="1">
        <v>6.4</v>
      </c>
      <c r="L18" s="1">
        <v>2.3</v>
      </c>
      <c r="M18" s="1">
        <v>0.4</v>
      </c>
      <c r="N18" s="1">
        <v>5.5</v>
      </c>
    </row>
    <row r="19" spans="1:14" ht="11.25">
      <c r="A19" s="4" t="s">
        <v>19</v>
      </c>
      <c r="B19" s="1">
        <v>0.3</v>
      </c>
      <c r="C19" s="1">
        <v>1.1</v>
      </c>
      <c r="D19" s="1">
        <v>1.4</v>
      </c>
      <c r="E19" s="1">
        <v>3</v>
      </c>
      <c r="F19" s="1">
        <v>6.1</v>
      </c>
      <c r="G19" s="1">
        <v>9.2</v>
      </c>
      <c r="H19" s="1">
        <v>12.1</v>
      </c>
      <c r="I19" s="1">
        <v>12.5</v>
      </c>
      <c r="J19" s="1">
        <v>10.1</v>
      </c>
      <c r="K19" s="1">
        <v>6.5</v>
      </c>
      <c r="L19" s="1">
        <v>2.4</v>
      </c>
      <c r="M19" s="1">
        <v>0.4</v>
      </c>
      <c r="N19" s="1">
        <v>5.4</v>
      </c>
    </row>
    <row r="20" spans="1:14" ht="11.25">
      <c r="A20" s="4" t="s">
        <v>20</v>
      </c>
      <c r="B20" s="1">
        <v>-0.2</v>
      </c>
      <c r="C20" s="1">
        <v>0.5</v>
      </c>
      <c r="D20" s="1">
        <v>1.7</v>
      </c>
      <c r="E20" s="1">
        <v>3.2</v>
      </c>
      <c r="F20" s="1">
        <v>6.5</v>
      </c>
      <c r="G20" s="1">
        <v>9.2</v>
      </c>
      <c r="H20" s="1">
        <v>11.7</v>
      </c>
      <c r="I20" s="1">
        <v>11.5</v>
      </c>
      <c r="J20" s="1">
        <v>8.6</v>
      </c>
      <c r="K20" s="1">
        <v>4.9</v>
      </c>
      <c r="L20" s="1">
        <v>2.4</v>
      </c>
      <c r="M20" s="1">
        <v>0.1</v>
      </c>
      <c r="N20" s="1">
        <v>5</v>
      </c>
    </row>
    <row r="21" spans="1:14" ht="11.25">
      <c r="A21" s="4" t="s">
        <v>21</v>
      </c>
      <c r="B21" s="1">
        <v>0.3</v>
      </c>
      <c r="C21" s="1">
        <v>1</v>
      </c>
      <c r="D21" s="1">
        <v>1.5</v>
      </c>
      <c r="E21" s="1">
        <v>3.1</v>
      </c>
      <c r="F21" s="1">
        <v>5.9</v>
      </c>
      <c r="G21" s="1">
        <v>9.1</v>
      </c>
      <c r="H21" s="1">
        <v>12</v>
      </c>
      <c r="I21" s="1">
        <v>12.2</v>
      </c>
      <c r="J21" s="1">
        <v>10</v>
      </c>
      <c r="K21" s="1">
        <v>6.2</v>
      </c>
      <c r="L21" s="1">
        <v>2.2</v>
      </c>
      <c r="M21" s="1">
        <v>0.1</v>
      </c>
      <c r="N21" s="1">
        <v>5.3</v>
      </c>
    </row>
    <row r="22" spans="1:14" ht="11.25">
      <c r="A22" s="4" t="s">
        <v>22</v>
      </c>
      <c r="B22" s="1">
        <v>-0.4</v>
      </c>
      <c r="C22" s="1">
        <v>0.1</v>
      </c>
      <c r="D22" s="1">
        <v>0.4</v>
      </c>
      <c r="E22" s="1">
        <v>1.9</v>
      </c>
      <c r="F22" s="1">
        <v>4.5</v>
      </c>
      <c r="G22" s="1">
        <v>7.7</v>
      </c>
      <c r="H22" s="1">
        <v>11.3</v>
      </c>
      <c r="I22" s="1">
        <v>11.8</v>
      </c>
      <c r="J22" s="1">
        <v>9.7</v>
      </c>
      <c r="K22" s="1">
        <v>5.6</v>
      </c>
      <c r="L22" s="1">
        <v>1.2</v>
      </c>
      <c r="M22" s="1">
        <v>-0.6</v>
      </c>
      <c r="N22" s="1">
        <v>4.4</v>
      </c>
    </row>
    <row r="23" spans="1:14" ht="11.25">
      <c r="A23" s="4" t="s">
        <v>23</v>
      </c>
      <c r="B23" s="1">
        <v>-0.2</v>
      </c>
      <c r="C23" s="1">
        <v>0.3</v>
      </c>
      <c r="D23" s="1">
        <v>0.6</v>
      </c>
      <c r="E23" s="1">
        <v>2</v>
      </c>
      <c r="F23" s="1">
        <v>4.6</v>
      </c>
      <c r="G23" s="1">
        <v>7.7</v>
      </c>
      <c r="H23" s="1">
        <v>10.5</v>
      </c>
      <c r="I23" s="1">
        <v>10.8</v>
      </c>
      <c r="J23" s="1">
        <v>8.9</v>
      </c>
      <c r="K23" s="1">
        <v>5.5</v>
      </c>
      <c r="L23" s="1">
        <v>1.5</v>
      </c>
      <c r="M23" s="1">
        <v>-0.4</v>
      </c>
      <c r="N23" s="1">
        <v>4.3</v>
      </c>
    </row>
    <row r="24" spans="1:14" ht="11.25">
      <c r="A24" s="4" t="s">
        <v>24</v>
      </c>
      <c r="B24" s="1">
        <v>-0.5</v>
      </c>
      <c r="C24" s="1">
        <v>0.2</v>
      </c>
      <c r="D24" s="1">
        <v>1.1</v>
      </c>
      <c r="E24" s="1">
        <v>2.7</v>
      </c>
      <c r="F24" s="1">
        <v>5.4</v>
      </c>
      <c r="G24" s="1">
        <v>8.6</v>
      </c>
      <c r="H24" s="1">
        <v>11.1</v>
      </c>
      <c r="I24" s="1">
        <v>11.2</v>
      </c>
      <c r="J24" s="1">
        <v>8.9</v>
      </c>
      <c r="K24" s="1">
        <v>5.4</v>
      </c>
      <c r="L24" s="1">
        <v>1.9</v>
      </c>
      <c r="M24" s="1">
        <v>-0.4</v>
      </c>
      <c r="N24" s="1">
        <v>4.6</v>
      </c>
    </row>
    <row r="25" spans="1:14" ht="11.25">
      <c r="A25" s="4" t="s">
        <v>25</v>
      </c>
      <c r="B25" s="1">
        <v>-0.5</v>
      </c>
      <c r="C25" s="1">
        <v>0.5</v>
      </c>
      <c r="D25" s="1">
        <v>1.2</v>
      </c>
      <c r="E25" s="1">
        <v>2.7</v>
      </c>
      <c r="F25" s="1">
        <v>5.9</v>
      </c>
      <c r="G25" s="1">
        <v>8.6</v>
      </c>
      <c r="H25" s="1">
        <v>10.6</v>
      </c>
      <c r="I25" s="1">
        <v>10.8</v>
      </c>
      <c r="J25" s="1">
        <v>7.8</v>
      </c>
      <c r="K25" s="1">
        <v>4.6</v>
      </c>
      <c r="L25" s="1">
        <v>1.8</v>
      </c>
      <c r="M25" s="1">
        <v>-0.5</v>
      </c>
      <c r="N25" s="1">
        <v>4.5</v>
      </c>
    </row>
    <row r="26" spans="1:14" ht="11.25">
      <c r="A26" s="4" t="s">
        <v>26</v>
      </c>
      <c r="B26" s="1">
        <v>-0.3</v>
      </c>
      <c r="C26" s="1">
        <v>0.3</v>
      </c>
      <c r="D26" s="1">
        <v>1.4</v>
      </c>
      <c r="E26" s="1">
        <v>2.8</v>
      </c>
      <c r="F26" s="1">
        <v>5.5</v>
      </c>
      <c r="G26" s="1">
        <v>8.3</v>
      </c>
      <c r="H26" s="1">
        <v>10.8</v>
      </c>
      <c r="I26" s="1">
        <v>10.8</v>
      </c>
      <c r="J26" s="1">
        <v>7.9</v>
      </c>
      <c r="K26" s="1">
        <v>4.6</v>
      </c>
      <c r="L26" s="1">
        <v>2</v>
      </c>
      <c r="M26" s="1">
        <v>0</v>
      </c>
      <c r="N26" s="1">
        <v>4.5</v>
      </c>
    </row>
    <row r="27" spans="1:14" ht="11.25">
      <c r="A27" s="4" t="s">
        <v>27</v>
      </c>
      <c r="B27" s="1">
        <v>-0.8</v>
      </c>
      <c r="C27" s="1">
        <v>0.1</v>
      </c>
      <c r="D27" s="1">
        <v>0.5</v>
      </c>
      <c r="E27" s="1">
        <v>1.9</v>
      </c>
      <c r="F27" s="1">
        <v>4.7</v>
      </c>
      <c r="G27" s="1">
        <v>7.5</v>
      </c>
      <c r="H27" s="1">
        <v>10.5</v>
      </c>
      <c r="I27" s="1">
        <v>10.9</v>
      </c>
      <c r="J27" s="1">
        <v>8.3</v>
      </c>
      <c r="K27" s="1">
        <v>5.1</v>
      </c>
      <c r="L27" s="1">
        <v>1.5</v>
      </c>
      <c r="M27" s="1">
        <v>-0.6</v>
      </c>
      <c r="N27" s="1">
        <v>4.1</v>
      </c>
    </row>
    <row r="28" spans="1:14" ht="11.25">
      <c r="A28" s="4" t="s">
        <v>28</v>
      </c>
      <c r="B28" s="1">
        <v>-0.1</v>
      </c>
      <c r="C28" s="1">
        <v>0.6</v>
      </c>
      <c r="D28" s="1">
        <v>1.6</v>
      </c>
      <c r="E28" s="1">
        <v>3</v>
      </c>
      <c r="F28" s="1">
        <v>5.9</v>
      </c>
      <c r="G28" s="1">
        <v>9</v>
      </c>
      <c r="H28" s="1">
        <v>11.5</v>
      </c>
      <c r="I28" s="1">
        <v>11.5</v>
      </c>
      <c r="J28" s="1">
        <v>9.3</v>
      </c>
      <c r="K28" s="1">
        <v>5.3</v>
      </c>
      <c r="L28" s="1">
        <v>2.3</v>
      </c>
      <c r="M28" s="1">
        <v>0.3</v>
      </c>
      <c r="N28" s="1">
        <v>5</v>
      </c>
    </row>
    <row r="29" spans="1:14" ht="11.25">
      <c r="A29" s="4" t="s">
        <v>29</v>
      </c>
      <c r="B29" s="1">
        <v>-0.4</v>
      </c>
      <c r="C29" s="1">
        <v>-1.4</v>
      </c>
      <c r="D29" s="1">
        <v>-1</v>
      </c>
      <c r="E29" s="1">
        <v>0.6</v>
      </c>
      <c r="F29" s="1">
        <v>2.4</v>
      </c>
      <c r="G29" s="1">
        <v>6.2</v>
      </c>
      <c r="H29" s="1">
        <v>9.7</v>
      </c>
      <c r="I29" s="1">
        <v>10.1</v>
      </c>
      <c r="J29" s="1">
        <v>7.5</v>
      </c>
      <c r="K29" s="1">
        <v>4.8</v>
      </c>
      <c r="L29" s="1">
        <v>-0.8</v>
      </c>
      <c r="M29" s="1">
        <v>-1.7</v>
      </c>
      <c r="N29" s="1">
        <v>3</v>
      </c>
    </row>
    <row r="30" spans="1:14" ht="11.25">
      <c r="A30" s="4" t="s">
        <v>30</v>
      </c>
      <c r="B30" s="1">
        <v>0.4</v>
      </c>
      <c r="C30" s="1">
        <v>1.5</v>
      </c>
      <c r="D30" s="1">
        <v>2.2</v>
      </c>
      <c r="E30" s="1">
        <v>3.2</v>
      </c>
      <c r="F30" s="1">
        <v>6.4</v>
      </c>
      <c r="G30" s="1">
        <v>9.8</v>
      </c>
      <c r="H30" s="1">
        <v>11.8</v>
      </c>
      <c r="I30" s="1">
        <v>11.6</v>
      </c>
      <c r="J30" s="1">
        <v>9.9</v>
      </c>
      <c r="K30" s="1">
        <v>6</v>
      </c>
      <c r="L30" s="1">
        <v>2.2</v>
      </c>
      <c r="M30" s="1">
        <v>0.8</v>
      </c>
      <c r="N30" s="1">
        <v>5.5</v>
      </c>
    </row>
    <row r="31" spans="1:14" ht="11.25">
      <c r="A31" s="4" t="s">
        <v>31</v>
      </c>
      <c r="B31" s="1">
        <v>-1.2</v>
      </c>
      <c r="C31" s="1">
        <v>-0.5</v>
      </c>
      <c r="D31" s="1">
        <v>0.1</v>
      </c>
      <c r="E31" s="1">
        <v>0.9</v>
      </c>
      <c r="F31" s="1">
        <v>3.3</v>
      </c>
      <c r="G31" s="1">
        <v>7</v>
      </c>
      <c r="H31" s="1">
        <v>10.6</v>
      </c>
      <c r="I31" s="1">
        <v>11</v>
      </c>
      <c r="J31" s="1">
        <v>9.6</v>
      </c>
      <c r="K31" s="1">
        <v>5.7</v>
      </c>
      <c r="L31" s="1">
        <v>0.2</v>
      </c>
      <c r="M31" s="1">
        <v>-0.6</v>
      </c>
      <c r="N31" s="1">
        <v>3.8</v>
      </c>
    </row>
    <row r="32" spans="1:14" ht="11.25">
      <c r="A32" s="4" t="s">
        <v>32</v>
      </c>
      <c r="B32" s="1">
        <v>0.9</v>
      </c>
      <c r="C32" s="1">
        <v>1.5</v>
      </c>
      <c r="D32" s="1">
        <v>2.4</v>
      </c>
      <c r="E32" s="1">
        <v>3.9</v>
      </c>
      <c r="F32" s="1">
        <v>7.3</v>
      </c>
      <c r="G32" s="1">
        <v>9.9</v>
      </c>
      <c r="H32" s="1">
        <v>13.1</v>
      </c>
      <c r="I32" s="1">
        <v>13.6</v>
      </c>
      <c r="J32" s="1">
        <v>10.7</v>
      </c>
      <c r="K32" s="1">
        <v>7.6</v>
      </c>
      <c r="L32" s="1">
        <v>2.5</v>
      </c>
      <c r="M32" s="1">
        <v>1.1</v>
      </c>
      <c r="N32" s="1">
        <v>6.2</v>
      </c>
    </row>
    <row r="33" spans="1:14" ht="11.25">
      <c r="A33" s="4" t="s">
        <v>33</v>
      </c>
      <c r="B33" s="1">
        <v>-0.5</v>
      </c>
      <c r="C33" s="1">
        <v>0.3</v>
      </c>
      <c r="D33" s="1">
        <v>0.7</v>
      </c>
      <c r="E33" s="1">
        <v>2.3</v>
      </c>
      <c r="F33" s="1">
        <v>4.5</v>
      </c>
      <c r="G33" s="1">
        <v>7.2</v>
      </c>
      <c r="H33" s="1">
        <v>9.6</v>
      </c>
      <c r="I33" s="1">
        <v>9.6</v>
      </c>
      <c r="J33" s="1">
        <v>7.4</v>
      </c>
      <c r="K33" s="1">
        <v>4.4</v>
      </c>
      <c r="L33" s="1">
        <v>1.5</v>
      </c>
      <c r="M33" s="1">
        <v>-0.4</v>
      </c>
      <c r="N33" s="1">
        <v>3.9</v>
      </c>
    </row>
    <row r="34" spans="1:14" ht="11.25">
      <c r="A34" s="4" t="s">
        <v>34</v>
      </c>
      <c r="B34" s="1">
        <v>-1.1</v>
      </c>
      <c r="C34" s="1">
        <v>-1</v>
      </c>
      <c r="D34" s="1">
        <v>0</v>
      </c>
      <c r="E34" s="1">
        <v>1.2</v>
      </c>
      <c r="F34" s="1">
        <v>4.1</v>
      </c>
      <c r="G34" s="1">
        <v>7.3</v>
      </c>
      <c r="H34" s="1">
        <v>10.2</v>
      </c>
      <c r="I34" s="1">
        <v>10.1</v>
      </c>
      <c r="J34" s="1">
        <v>7.7</v>
      </c>
      <c r="K34" s="1">
        <v>4.6</v>
      </c>
      <c r="L34" s="1">
        <v>1.3</v>
      </c>
      <c r="M34" s="1">
        <v>-0.8</v>
      </c>
      <c r="N34" s="1">
        <v>3.6</v>
      </c>
    </row>
    <row r="35" spans="1:14" ht="11.25">
      <c r="A35" s="4" t="s">
        <v>35</v>
      </c>
      <c r="B35" s="1">
        <v>0.2</v>
      </c>
      <c r="C35" s="1">
        <v>0.8</v>
      </c>
      <c r="D35" s="1">
        <v>1.2</v>
      </c>
      <c r="E35" s="1">
        <v>2.3</v>
      </c>
      <c r="F35" s="1">
        <v>5.5</v>
      </c>
      <c r="G35" s="1">
        <v>8.8</v>
      </c>
      <c r="H35" s="1">
        <v>11.8</v>
      </c>
      <c r="I35" s="1">
        <v>11.9</v>
      </c>
      <c r="J35" s="1">
        <v>9.3</v>
      </c>
      <c r="K35" s="1">
        <v>6</v>
      </c>
      <c r="L35" s="1">
        <v>2</v>
      </c>
      <c r="M35" s="1">
        <v>0.3</v>
      </c>
      <c r="N35" s="1">
        <v>5</v>
      </c>
    </row>
    <row r="36" spans="1:14" ht="11.25">
      <c r="A36" s="4" t="s">
        <v>36</v>
      </c>
      <c r="B36" s="1">
        <v>-1.2</v>
      </c>
      <c r="C36" s="1">
        <v>-0.5</v>
      </c>
      <c r="D36" s="1">
        <v>0</v>
      </c>
      <c r="E36" s="1">
        <v>1.4</v>
      </c>
      <c r="F36" s="1">
        <v>4</v>
      </c>
      <c r="G36" s="1">
        <v>7.1</v>
      </c>
      <c r="H36" s="1">
        <v>9.6</v>
      </c>
      <c r="I36" s="1">
        <v>9.7</v>
      </c>
      <c r="J36" s="1">
        <v>7.5</v>
      </c>
      <c r="K36" s="1">
        <v>4</v>
      </c>
      <c r="L36" s="1">
        <v>1.1</v>
      </c>
      <c r="M36" s="1">
        <v>-0.8</v>
      </c>
      <c r="N36" s="1">
        <v>3.5</v>
      </c>
    </row>
    <row r="38" spans="1:14" ht="11.25">
      <c r="A38" s="4" t="s">
        <v>37</v>
      </c>
      <c r="B38" s="1">
        <v>1.7</v>
      </c>
      <c r="C38" s="1">
        <v>2.1</v>
      </c>
      <c r="D38" s="1">
        <v>2.4</v>
      </c>
      <c r="E38" s="1">
        <v>3.3</v>
      </c>
      <c r="F38" s="1">
        <v>6.4</v>
      </c>
      <c r="G38" s="1">
        <v>9.6</v>
      </c>
      <c r="H38" s="1">
        <v>12.3</v>
      </c>
      <c r="I38" s="1">
        <v>11.6</v>
      </c>
      <c r="J38" s="1">
        <v>10.3</v>
      </c>
      <c r="K38" s="1">
        <v>6.5</v>
      </c>
      <c r="L38" s="1">
        <v>1.9</v>
      </c>
      <c r="M38" s="1">
        <v>0.6</v>
      </c>
      <c r="N38" s="1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39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('[1]843'!B4-'[1]cld_topo_canopy_sloped'!B4)/'[1]843'!B4</f>
        <v>0.2533005079622834</v>
      </c>
      <c r="C4" s="11">
        <f>('[1]843'!C4-'[1]cld_topo_canopy_sloped'!C4)/'[1]843'!C4</f>
        <v>0.20597790065790111</v>
      </c>
      <c r="D4" s="11">
        <f>('[1]843'!D4-'[1]cld_topo_canopy_sloped'!D4)/'[1]843'!D4</f>
        <v>0.1662050247581236</v>
      </c>
      <c r="E4" s="11">
        <f>('[1]843'!E4-'[1]cld_topo_canopy_sloped'!E4)/'[1]843'!E4</f>
        <v>0.14451191490547302</v>
      </c>
      <c r="F4" s="11">
        <f>('[1]843'!F4-'[1]cld_topo_canopy_sloped'!F4)/'[1]843'!F4</f>
        <v>0.1395236547305126</v>
      </c>
      <c r="G4" s="11">
        <f>('[1]843'!G4-'[1]cld_topo_canopy_sloped'!G4)/'[1]843'!G4</f>
        <v>0.13347016573358852</v>
      </c>
      <c r="H4" s="11">
        <f>('[1]843'!H4-'[1]cld_topo_canopy_sloped'!H4)/'[1]843'!H4</f>
        <v>0.12604479323966386</v>
      </c>
      <c r="I4" s="11">
        <f>('[1]843'!I4-'[1]cld_topo_canopy_sloped'!I4)/'[1]843'!I4</f>
        <v>0.12389240217985088</v>
      </c>
      <c r="J4" s="11">
        <f>('[1]843'!J4-'[1]cld_topo_canopy_sloped'!J4)/'[1]843'!J4</f>
        <v>0.13196686391332246</v>
      </c>
      <c r="K4" s="11">
        <f>('[1]843'!K4-'[1]cld_topo_canopy_sloped'!K4)/'[1]843'!K4</f>
        <v>0.16222704211131286</v>
      </c>
      <c r="L4" s="11">
        <f>('[1]843'!L4-'[1]cld_topo_canopy_sloped'!L4)/'[1]843'!L4</f>
        <v>0.23333690738885843</v>
      </c>
      <c r="M4" s="11">
        <f>('[1]843'!M4-'[1]cld_topo_canopy_sloped'!M4)/'[1]843'!M4</f>
        <v>0.24988051845565687</v>
      </c>
      <c r="N4" s="9"/>
    </row>
    <row r="5" spans="1:14" ht="11.25">
      <c r="A5" s="4" t="s">
        <v>5</v>
      </c>
      <c r="B5" s="11">
        <f>('[1]843'!B5-'[1]cld_topo_canopy_sloped'!B5)/'[1]843'!B5</f>
        <v>0.6917398510536442</v>
      </c>
      <c r="C5" s="11">
        <f>('[1]843'!C5-'[1]cld_topo_canopy_sloped'!C5)/'[1]843'!C5</f>
        <v>0.7401652540961572</v>
      </c>
      <c r="D5" s="11">
        <f>('[1]843'!D5-'[1]cld_topo_canopy_sloped'!D5)/'[1]843'!D5</f>
        <v>0.781004232983258</v>
      </c>
      <c r="E5" s="11">
        <f>('[1]843'!E5-'[1]cld_topo_canopy_sloped'!E5)/'[1]843'!E5</f>
        <v>0.7073154275829943</v>
      </c>
      <c r="F5" s="11">
        <f>('[1]843'!F5-'[1]cld_topo_canopy_sloped'!F5)/'[1]843'!F5</f>
        <v>0.6400369842617828</v>
      </c>
      <c r="G5" s="11">
        <f>('[1]843'!G5-'[1]cld_topo_canopy_sloped'!G5)/'[1]843'!G5</f>
        <v>0.6444093097005398</v>
      </c>
      <c r="H5" s="11">
        <f>('[1]843'!H5-'[1]cld_topo_canopy_sloped'!H5)/'[1]843'!H5</f>
        <v>0.6522669821512643</v>
      </c>
      <c r="I5" s="11">
        <f>('[1]843'!I5-'[1]cld_topo_canopy_sloped'!I5)/'[1]843'!I5</f>
        <v>0.6591417424798619</v>
      </c>
      <c r="J5" s="11">
        <f>('[1]843'!J5-'[1]cld_topo_canopy_sloped'!J5)/'[1]843'!J5</f>
        <v>0.7409195016947913</v>
      </c>
      <c r="K5" s="11">
        <f>('[1]843'!K5-'[1]cld_topo_canopy_sloped'!K5)/'[1]843'!K5</f>
        <v>0.7962101563872668</v>
      </c>
      <c r="L5" s="11">
        <f>('[1]843'!L5-'[1]cld_topo_canopy_sloped'!L5)/'[1]843'!L5</f>
        <v>0.7282019001938896</v>
      </c>
      <c r="M5" s="11">
        <f>('[1]843'!M5-'[1]cld_topo_canopy_sloped'!M5)/'[1]843'!M5</f>
        <v>0.6759165858014057</v>
      </c>
      <c r="N5" s="9"/>
    </row>
    <row r="6" spans="1:14" ht="11.25">
      <c r="A6" s="4" t="s">
        <v>6</v>
      </c>
      <c r="B6" s="11">
        <f>('[1]843'!B6-'[1]cld_topo_canopy_sloped'!B6)/'[1]843'!B6</f>
        <v>0.23072625767888144</v>
      </c>
      <c r="C6" s="11">
        <f>('[1]843'!C6-'[1]cld_topo_canopy_sloped'!C6)/'[1]843'!C6</f>
        <v>0.2157968770754465</v>
      </c>
      <c r="D6" s="11">
        <f>('[1]843'!D6-'[1]cld_topo_canopy_sloped'!D6)/'[1]843'!D6</f>
        <v>0.18614126108963527</v>
      </c>
      <c r="E6" s="11">
        <f>('[1]843'!E6-'[1]cld_topo_canopy_sloped'!E6)/'[1]843'!E6</f>
        <v>0.1586978024265522</v>
      </c>
      <c r="F6" s="11">
        <f>('[1]843'!F6-'[1]cld_topo_canopy_sloped'!F6)/'[1]843'!F6</f>
        <v>0.14428305793941837</v>
      </c>
      <c r="G6" s="11">
        <f>('[1]843'!G6-'[1]cld_topo_canopy_sloped'!G6)/'[1]843'!G6</f>
        <v>0.13424463866739564</v>
      </c>
      <c r="H6" s="11">
        <f>('[1]843'!H6-'[1]cld_topo_canopy_sloped'!H6)/'[1]843'!H6</f>
        <v>0.11986144904463747</v>
      </c>
      <c r="I6" s="11">
        <f>('[1]843'!I6-'[1]cld_topo_canopy_sloped'!I6)/'[1]843'!I6</f>
        <v>0.11235155912344118</v>
      </c>
      <c r="J6" s="11">
        <f>('[1]843'!J6-'[1]cld_topo_canopy_sloped'!J6)/'[1]843'!J6</f>
        <v>0.13330452911993168</v>
      </c>
      <c r="K6" s="11">
        <f>('[1]843'!K6-'[1]cld_topo_canopy_sloped'!K6)/'[1]843'!K6</f>
        <v>0.18220995352187375</v>
      </c>
      <c r="L6" s="11">
        <f>('[1]843'!L6-'[1]cld_topo_canopy_sloped'!L6)/'[1]843'!L6</f>
        <v>0.22079190238305704</v>
      </c>
      <c r="M6" s="11">
        <f>('[1]843'!M6-'[1]cld_topo_canopy_sloped'!M6)/'[1]843'!M6</f>
        <v>0.23202052906684004</v>
      </c>
      <c r="N6" s="9"/>
    </row>
    <row r="7" spans="1:14" ht="11.25">
      <c r="A7" s="4" t="s">
        <v>7</v>
      </c>
      <c r="B7" s="11">
        <f>('[1]843'!B7-'[1]cld_topo_canopy_sloped'!B7)/'[1]843'!B7</f>
        <v>0.06858381508827263</v>
      </c>
      <c r="C7" s="11">
        <f>('[1]843'!C7-'[1]cld_topo_canopy_sloped'!C7)/'[1]843'!C7</f>
        <v>0.04710319145375793</v>
      </c>
      <c r="D7" s="11">
        <f>('[1]843'!D7-'[1]cld_topo_canopy_sloped'!D7)/'[1]843'!D7</f>
        <v>0.037197086513174646</v>
      </c>
      <c r="E7" s="11">
        <f>('[1]843'!E7-'[1]cld_topo_canopy_sloped'!E7)/'[1]843'!E7</f>
        <v>0.05423946744498846</v>
      </c>
      <c r="F7" s="11">
        <f>('[1]843'!F7-'[1]cld_topo_canopy_sloped'!F7)/'[1]843'!F7</f>
        <v>0.07265676916026549</v>
      </c>
      <c r="G7" s="11">
        <f>('[1]843'!G7-'[1]cld_topo_canopy_sloped'!G7)/'[1]843'!G7</f>
        <v>0.0713793322525378</v>
      </c>
      <c r="H7" s="11">
        <f>('[1]843'!H7-'[1]cld_topo_canopy_sloped'!H7)/'[1]843'!H7</f>
        <v>0.0524865819724081</v>
      </c>
      <c r="I7" s="11">
        <f>('[1]843'!I7-'[1]cld_topo_canopy_sloped'!I7)/'[1]843'!I7</f>
        <v>0.01908854635738042</v>
      </c>
      <c r="J7" s="11">
        <f>('[1]843'!J7-'[1]cld_topo_canopy_sloped'!J7)/'[1]843'!J7</f>
        <v>-0.020626313252765115</v>
      </c>
      <c r="K7" s="11">
        <f>('[1]843'!K7-'[1]cld_topo_canopy_sloped'!K7)/'[1]843'!K7</f>
        <v>-0.013093058290723443</v>
      </c>
      <c r="L7" s="11">
        <f>('[1]843'!L7-'[1]cld_topo_canopy_sloped'!L7)/'[1]843'!L7</f>
        <v>0.03260211227166847</v>
      </c>
      <c r="M7" s="11">
        <f>('[1]843'!M7-'[1]cld_topo_canopy_sloped'!M7)/'[1]843'!M7</f>
        <v>0.05403577614596827</v>
      </c>
      <c r="N7" s="9"/>
    </row>
    <row r="8" spans="1:14" ht="11.25">
      <c r="A8" s="4" t="s">
        <v>8</v>
      </c>
      <c r="B8" s="11">
        <f>('[1]843'!B8-'[1]cld_topo_canopy_sloped'!B8)/'[1]843'!B8</f>
        <v>0.1590099172105877</v>
      </c>
      <c r="C8" s="11">
        <f>('[1]843'!C8-'[1]cld_topo_canopy_sloped'!C8)/'[1]843'!C8</f>
        <v>0.15011219258925207</v>
      </c>
      <c r="D8" s="11">
        <f>('[1]843'!D8-'[1]cld_topo_canopy_sloped'!D8)/'[1]843'!D8</f>
        <v>0.12869778515425295</v>
      </c>
      <c r="E8" s="11">
        <f>('[1]843'!E8-'[1]cld_topo_canopy_sloped'!E8)/'[1]843'!E8</f>
        <v>0.10545857461248485</v>
      </c>
      <c r="F8" s="11">
        <f>('[1]843'!F8-'[1]cld_topo_canopy_sloped'!F8)/'[1]843'!F8</f>
        <v>0.10956057871793627</v>
      </c>
      <c r="G8" s="11">
        <f>('[1]843'!G8-'[1]cld_topo_canopy_sloped'!G8)/'[1]843'!G8</f>
        <v>0.13335879177863147</v>
      </c>
      <c r="H8" s="11">
        <f>('[1]843'!H8-'[1]cld_topo_canopy_sloped'!H8)/'[1]843'!H8</f>
        <v>0.13197766620963267</v>
      </c>
      <c r="I8" s="11">
        <f>('[1]843'!I8-'[1]cld_topo_canopy_sloped'!I8)/'[1]843'!I8</f>
        <v>0.10168058695134681</v>
      </c>
      <c r="J8" s="11">
        <f>('[1]843'!J8-'[1]cld_topo_canopy_sloped'!J8)/'[1]843'!J8</f>
        <v>0.09789840301891635</v>
      </c>
      <c r="K8" s="11">
        <f>('[1]843'!K8-'[1]cld_topo_canopy_sloped'!K8)/'[1]843'!K8</f>
        <v>0.13947967687680385</v>
      </c>
      <c r="L8" s="11">
        <f>('[1]843'!L8-'[1]cld_topo_canopy_sloped'!L8)/'[1]843'!L8</f>
        <v>0.13828109051252177</v>
      </c>
      <c r="M8" s="11">
        <f>('[1]843'!M8-'[1]cld_topo_canopy_sloped'!M8)/'[1]843'!M8</f>
        <v>0.1669817129637611</v>
      </c>
      <c r="N8" s="9"/>
    </row>
    <row r="9" spans="1:14" ht="11.25">
      <c r="A9" s="4" t="s">
        <v>9</v>
      </c>
      <c r="B9" s="11">
        <f>('[1]843'!B9-'[1]cld_topo_canopy_sloped'!B9)/'[1]843'!B9</f>
        <v>0.5895287741702759</v>
      </c>
      <c r="C9" s="11">
        <f>('[1]843'!C9-'[1]cld_topo_canopy_sloped'!C9)/'[1]843'!C9</f>
        <v>0.6120696045327559</v>
      </c>
      <c r="D9" s="11">
        <f>('[1]843'!D9-'[1]cld_topo_canopy_sloped'!D9)/'[1]843'!D9</f>
        <v>0.6058746094820785</v>
      </c>
      <c r="E9" s="11">
        <f>('[1]843'!E9-'[1]cld_topo_canopy_sloped'!E9)/'[1]843'!E9</f>
        <v>0.5715197020433261</v>
      </c>
      <c r="F9" s="11">
        <f>('[1]843'!F9-'[1]cld_topo_canopy_sloped'!F9)/'[1]843'!F9</f>
        <v>0.5324202144324099</v>
      </c>
      <c r="G9" s="11">
        <f>('[1]843'!G9-'[1]cld_topo_canopy_sloped'!G9)/'[1]843'!G9</f>
        <v>0.4341598934511564</v>
      </c>
      <c r="H9" s="11">
        <f>('[1]843'!H9-'[1]cld_topo_canopy_sloped'!H9)/'[1]843'!H9</f>
        <v>0.4270791498524277</v>
      </c>
      <c r="I9" s="11">
        <f>('[1]843'!I9-'[1]cld_topo_canopy_sloped'!I9)/'[1]843'!I9</f>
        <v>0.523502681812562</v>
      </c>
      <c r="J9" s="11">
        <f>('[1]843'!J9-'[1]cld_topo_canopy_sloped'!J9)/'[1]843'!J9</f>
        <v>0.5563659843199338</v>
      </c>
      <c r="K9" s="11">
        <f>('[1]843'!K9-'[1]cld_topo_canopy_sloped'!K9)/'[1]843'!K9</f>
        <v>0.6065276741244846</v>
      </c>
      <c r="L9" s="11">
        <f>('[1]843'!L9-'[1]cld_topo_canopy_sloped'!L9)/'[1]843'!L9</f>
        <v>0.6090242538838894</v>
      </c>
      <c r="M9" s="11">
        <f>('[1]843'!M9-'[1]cld_topo_canopy_sloped'!M9)/'[1]843'!M9</f>
        <v>0.5839615622479928</v>
      </c>
      <c r="N9" s="9"/>
    </row>
    <row r="10" spans="1:14" ht="11.25">
      <c r="A10" s="4" t="s">
        <v>10</v>
      </c>
      <c r="B10" s="11">
        <f>('[1]843'!B10-'[1]cld_topo_canopy_sloped'!B10)/'[1]843'!B10</f>
        <v>0.8005902411713269</v>
      </c>
      <c r="C10" s="11">
        <f>('[1]843'!C10-'[1]cld_topo_canopy_sloped'!C10)/'[1]843'!C10</f>
        <v>0.7884888839350696</v>
      </c>
      <c r="D10" s="11">
        <f>('[1]843'!D10-'[1]cld_topo_canopy_sloped'!D10)/'[1]843'!D10</f>
        <v>0.7966243533660728</v>
      </c>
      <c r="E10" s="11">
        <f>('[1]843'!E10-'[1]cld_topo_canopy_sloped'!E10)/'[1]843'!E10</f>
        <v>0.8143359395202107</v>
      </c>
      <c r="F10" s="11">
        <f>('[1]843'!F10-'[1]cld_topo_canopy_sloped'!F10)/'[1]843'!F10</f>
        <v>0.7704231708110895</v>
      </c>
      <c r="G10" s="11">
        <f>('[1]843'!G10-'[1]cld_topo_canopy_sloped'!G10)/'[1]843'!G10</f>
        <v>0.7504762228033595</v>
      </c>
      <c r="H10" s="11">
        <f>('[1]843'!H10-'[1]cld_topo_canopy_sloped'!H10)/'[1]843'!H10</f>
        <v>0.7437167488988135</v>
      </c>
      <c r="I10" s="11">
        <f>('[1]843'!I10-'[1]cld_topo_canopy_sloped'!I10)/'[1]843'!I10</f>
        <v>0.7713266123940427</v>
      </c>
      <c r="J10" s="11">
        <f>('[1]843'!J10-'[1]cld_topo_canopy_sloped'!J10)/'[1]843'!J10</f>
        <v>0.8229289782068541</v>
      </c>
      <c r="K10" s="11">
        <f>('[1]843'!K10-'[1]cld_topo_canopy_sloped'!K10)/'[1]843'!K10</f>
        <v>0.7956283938188722</v>
      </c>
      <c r="L10" s="11">
        <f>('[1]843'!L10-'[1]cld_topo_canopy_sloped'!L10)/'[1]843'!L10</f>
        <v>0.7919697163669778</v>
      </c>
      <c r="M10" s="11">
        <f>('[1]843'!M10-'[1]cld_topo_canopy_sloped'!M10)/'[1]843'!M10</f>
        <v>0.7936194477832071</v>
      </c>
      <c r="N10" s="9"/>
    </row>
    <row r="11" spans="1:14" ht="11.25">
      <c r="A11" s="4" t="s">
        <v>11</v>
      </c>
      <c r="B11" s="11">
        <f>('[1]843'!B11-'[1]cld_topo_canopy_sloped'!B11)/'[1]843'!B11</f>
        <v>0.7884265059940347</v>
      </c>
      <c r="C11" s="11">
        <f>('[1]843'!C11-'[1]cld_topo_canopy_sloped'!C11)/'[1]843'!C11</f>
        <v>0.840132610227616</v>
      </c>
      <c r="D11" s="11">
        <f>('[1]843'!D11-'[1]cld_topo_canopy_sloped'!D11)/'[1]843'!D11</f>
        <v>0.8651956462463732</v>
      </c>
      <c r="E11" s="11">
        <f>('[1]843'!E11-'[1]cld_topo_canopy_sloped'!E11)/'[1]843'!E11</f>
        <v>0.8605704150310048</v>
      </c>
      <c r="F11" s="11">
        <f>('[1]843'!F11-'[1]cld_topo_canopy_sloped'!F11)/'[1]843'!F11</f>
        <v>0.8122311245883829</v>
      </c>
      <c r="G11" s="11">
        <f>('[1]843'!G11-'[1]cld_topo_canopy_sloped'!G11)/'[1]843'!G11</f>
        <v>0.7927609137039738</v>
      </c>
      <c r="H11" s="11">
        <f>('[1]843'!H11-'[1]cld_topo_canopy_sloped'!H11)/'[1]843'!H11</f>
        <v>0.7948990788961482</v>
      </c>
      <c r="I11" s="11">
        <f>('[1]843'!I11-'[1]cld_topo_canopy_sloped'!I11)/'[1]843'!I11</f>
        <v>0.8169665868741884</v>
      </c>
      <c r="J11" s="11">
        <f>('[1]843'!J11-'[1]cld_topo_canopy_sloped'!J11)/'[1]843'!J11</f>
        <v>0.8825138849889703</v>
      </c>
      <c r="K11" s="11">
        <f>('[1]843'!K11-'[1]cld_topo_canopy_sloped'!K11)/'[1]843'!K11</f>
        <v>0.8708704548136744</v>
      </c>
      <c r="L11" s="11">
        <f>('[1]843'!L11-'[1]cld_topo_canopy_sloped'!L11)/'[1]843'!L11</f>
        <v>0.813794682030917</v>
      </c>
      <c r="M11" s="11">
        <f>('[1]843'!M11-'[1]cld_topo_canopy_sloped'!M11)/'[1]843'!M11</f>
        <v>0.7718874058727432</v>
      </c>
      <c r="N11" s="9"/>
    </row>
    <row r="12" spans="1:14" ht="11.25">
      <c r="A12" s="4" t="s">
        <v>12</v>
      </c>
      <c r="B12" s="11">
        <f>('[1]843'!B12-'[1]cld_topo_canopy_sloped'!B12)/'[1]843'!B12</f>
        <v>0.9024260852850506</v>
      </c>
      <c r="C12" s="11">
        <f>('[1]843'!C12-'[1]cld_topo_canopy_sloped'!C12)/'[1]843'!C12</f>
        <v>0.9114835803701282</v>
      </c>
      <c r="D12" s="11">
        <f>('[1]843'!D12-'[1]cld_topo_canopy_sloped'!D12)/'[1]843'!D12</f>
        <v>0.9240831440146103</v>
      </c>
      <c r="E12" s="11">
        <f>('[1]843'!E12-'[1]cld_topo_canopy_sloped'!E12)/'[1]843'!E12</f>
        <v>0.9138277252407364</v>
      </c>
      <c r="F12" s="11">
        <f>('[1]843'!F12-'[1]cld_topo_canopy_sloped'!F12)/'[1]843'!F12</f>
        <v>0.8735082786619656</v>
      </c>
      <c r="G12" s="11">
        <f>('[1]843'!G12-'[1]cld_topo_canopy_sloped'!G12)/'[1]843'!G12</f>
        <v>0.8998205945225112</v>
      </c>
      <c r="H12" s="11">
        <f>('[1]843'!H12-'[1]cld_topo_canopy_sloped'!H12)/'[1]843'!H12</f>
        <v>0.8964785023136355</v>
      </c>
      <c r="I12" s="11">
        <f>('[1]843'!I12-'[1]cld_topo_canopy_sloped'!I12)/'[1]843'!I12</f>
        <v>0.8733720168381</v>
      </c>
      <c r="J12" s="11">
        <f>('[1]843'!J12-'[1]cld_topo_canopy_sloped'!J12)/'[1]843'!J12</f>
        <v>0.9241722725082586</v>
      </c>
      <c r="K12" s="11">
        <f>('[1]843'!K12-'[1]cld_topo_canopy_sloped'!K12)/'[1]843'!K12</f>
        <v>0.9263128391168544</v>
      </c>
      <c r="L12" s="11">
        <f>('[1]843'!L12-'[1]cld_topo_canopy_sloped'!L12)/'[1]843'!L12</f>
        <v>0.9051177360222694</v>
      </c>
      <c r="M12" s="11">
        <f>('[1]843'!M12-'[1]cld_topo_canopy_sloped'!M12)/'[1]843'!M12</f>
        <v>0.8866030921545954</v>
      </c>
      <c r="N12" s="9"/>
    </row>
    <row r="13" spans="1:14" ht="11.25">
      <c r="A13" s="4" t="s">
        <v>13</v>
      </c>
      <c r="B13" s="11">
        <f>('[1]843'!B13-'[1]cld_topo_canopy_sloped'!B13)/'[1]843'!B13</f>
        <v>0.823625114914716</v>
      </c>
      <c r="C13" s="11">
        <f>('[1]843'!C13-'[1]cld_topo_canopy_sloped'!C13)/'[1]843'!C13</f>
        <v>0.841665634752128</v>
      </c>
      <c r="D13" s="11">
        <f>('[1]843'!D13-'[1]cld_topo_canopy_sloped'!D13)/'[1]843'!D13</f>
        <v>0.8642142197907434</v>
      </c>
      <c r="E13" s="11">
        <f>('[1]843'!E13-'[1]cld_topo_canopy_sloped'!E13)/'[1]843'!E13</f>
        <v>0.8808362973524619</v>
      </c>
      <c r="F13" s="11">
        <f>('[1]843'!F13-'[1]cld_topo_canopy_sloped'!F13)/'[1]843'!F13</f>
        <v>0.8634925692644745</v>
      </c>
      <c r="G13" s="11">
        <f>('[1]843'!G13-'[1]cld_topo_canopy_sloped'!G13)/'[1]843'!G13</f>
        <v>0.847459789752455</v>
      </c>
      <c r="H13" s="11">
        <f>('[1]843'!H13-'[1]cld_topo_canopy_sloped'!H13)/'[1]843'!H13</f>
        <v>0.8412278295199486</v>
      </c>
      <c r="I13" s="11">
        <f>('[1]843'!I13-'[1]cld_topo_canopy_sloped'!I13)/'[1]843'!I13</f>
        <v>0.8855301666408122</v>
      </c>
      <c r="J13" s="11">
        <f>('[1]843'!J13-'[1]cld_topo_canopy_sloped'!J13)/'[1]843'!J13</f>
        <v>0.881289032282486</v>
      </c>
      <c r="K13" s="11">
        <f>('[1]843'!K13-'[1]cld_topo_canopy_sloped'!K13)/'[1]843'!K13</f>
        <v>0.851940607358816</v>
      </c>
      <c r="L13" s="11">
        <f>('[1]843'!L13-'[1]cld_topo_canopy_sloped'!L13)/'[1]843'!L13</f>
        <v>0.845461089848498</v>
      </c>
      <c r="M13" s="11">
        <f>('[1]843'!M13-'[1]cld_topo_canopy_sloped'!M13)/'[1]843'!M13</f>
        <v>0.8110755127240695</v>
      </c>
      <c r="N13" s="9"/>
    </row>
    <row r="14" spans="1:14" ht="11.25">
      <c r="A14" s="4" t="s">
        <v>14</v>
      </c>
      <c r="B14" s="11">
        <f>('[1]843'!B14-'[1]cld_topo_canopy_sloped'!B14)/'[1]843'!B14</f>
        <v>0.8297556518306001</v>
      </c>
      <c r="C14" s="11">
        <f>('[1]843'!C14-'[1]cld_topo_canopy_sloped'!C14)/'[1]843'!C14</f>
        <v>0.8967445022915992</v>
      </c>
      <c r="D14" s="11">
        <f>('[1]843'!D14-'[1]cld_topo_canopy_sloped'!D14)/'[1]843'!D14</f>
        <v>0.9131641392767421</v>
      </c>
      <c r="E14" s="11">
        <f>('[1]843'!E14-'[1]cld_topo_canopy_sloped'!E14)/'[1]843'!E14</f>
        <v>0.8859655402806849</v>
      </c>
      <c r="F14" s="11">
        <f>('[1]843'!F14-'[1]cld_topo_canopy_sloped'!F14)/'[1]843'!F14</f>
        <v>0.8669823792648839</v>
      </c>
      <c r="G14" s="11">
        <f>('[1]843'!G14-'[1]cld_topo_canopy_sloped'!G14)/'[1]843'!G14</f>
        <v>0.8903843551880941</v>
      </c>
      <c r="H14" s="11">
        <f>('[1]843'!H14-'[1]cld_topo_canopy_sloped'!H14)/'[1]843'!H14</f>
        <v>0.889621612544437</v>
      </c>
      <c r="I14" s="11">
        <f>('[1]843'!I14-'[1]cld_topo_canopy_sloped'!I14)/'[1]843'!I14</f>
        <v>0.8663232941335944</v>
      </c>
      <c r="J14" s="11">
        <f>('[1]843'!J14-'[1]cld_topo_canopy_sloped'!J14)/'[1]843'!J14</f>
        <v>0.8884909988644807</v>
      </c>
      <c r="K14" s="11">
        <f>('[1]843'!K14-'[1]cld_topo_canopy_sloped'!K14)/'[1]843'!K14</f>
        <v>0.9086368553678136</v>
      </c>
      <c r="L14" s="11">
        <f>('[1]843'!L14-'[1]cld_topo_canopy_sloped'!L14)/'[1]843'!L14</f>
        <v>0.8687674652351148</v>
      </c>
      <c r="M14" s="11">
        <f>('[1]843'!M14-'[1]cld_topo_canopy_sloped'!M14)/'[1]843'!M14</f>
        <v>0.779733652573157</v>
      </c>
      <c r="N14" s="9"/>
    </row>
    <row r="15" spans="1:14" ht="11.25">
      <c r="A15" s="4" t="s">
        <v>15</v>
      </c>
      <c r="B15" s="11">
        <f>('[1]843'!B15-'[1]cld_topo_canopy_sloped'!B15)/'[1]843'!B15</f>
        <v>0.8152430135630424</v>
      </c>
      <c r="C15" s="11">
        <f>('[1]843'!C15-'[1]cld_topo_canopy_sloped'!C15)/'[1]843'!C15</f>
        <v>0.8725968015915647</v>
      </c>
      <c r="D15" s="11">
        <f>('[1]843'!D15-'[1]cld_topo_canopy_sloped'!D15)/'[1]843'!D15</f>
        <v>0.8992038025018263</v>
      </c>
      <c r="E15" s="11">
        <f>('[1]843'!E15-'[1]cld_topo_canopy_sloped'!E15)/'[1]843'!E15</f>
        <v>0.8966001973166755</v>
      </c>
      <c r="F15" s="11">
        <f>('[1]843'!F15-'[1]cld_topo_canopy_sloped'!F15)/'[1]843'!F15</f>
        <v>0.8804891450972219</v>
      </c>
      <c r="G15" s="11">
        <f>('[1]843'!G15-'[1]cld_topo_canopy_sloped'!G15)/'[1]843'!G15</f>
        <v>0.9022578012363891</v>
      </c>
      <c r="H15" s="11">
        <f>('[1]843'!H15-'[1]cld_topo_canopy_sloped'!H15)/'[1]843'!H15</f>
        <v>0.9086704528523176</v>
      </c>
      <c r="I15" s="11">
        <f>('[1]843'!I15-'[1]cld_topo_canopy_sloped'!I15)/'[1]843'!I15</f>
        <v>0.8978081188891316</v>
      </c>
      <c r="J15" s="11">
        <f>('[1]843'!J15-'[1]cld_topo_canopy_sloped'!J15)/'[1]843'!J15</f>
        <v>0.91330911741143</v>
      </c>
      <c r="K15" s="11">
        <f>('[1]843'!K15-'[1]cld_topo_canopy_sloped'!K15)/'[1]843'!K15</f>
        <v>0.8951388006559833</v>
      </c>
      <c r="L15" s="11">
        <f>('[1]843'!L15-'[1]cld_topo_canopy_sloped'!L15)/'[1]843'!L15</f>
        <v>0.832551285679638</v>
      </c>
      <c r="M15" s="11">
        <f>('[1]843'!M15-'[1]cld_topo_canopy_sloped'!M15)/'[1]843'!M15</f>
        <v>0.8285439103964447</v>
      </c>
      <c r="N15" s="9"/>
    </row>
    <row r="16" spans="1:14" ht="11.25">
      <c r="A16" s="4" t="s">
        <v>16</v>
      </c>
      <c r="B16" s="11">
        <f>('[1]843'!B16-'[1]cld_topo_canopy_sloped'!B16)/'[1]843'!B16</f>
        <v>0.8826289337047983</v>
      </c>
      <c r="C16" s="11">
        <f>('[1]843'!C16-'[1]cld_topo_canopy_sloped'!C16)/'[1]843'!C16</f>
        <v>0.8712287922844247</v>
      </c>
      <c r="D16" s="11">
        <f>('[1]843'!D16-'[1]cld_topo_canopy_sloped'!D16)/'[1]843'!D16</f>
        <v>0.876376536477525</v>
      </c>
      <c r="E16" s="11">
        <f>('[1]843'!E16-'[1]cld_topo_canopy_sloped'!E16)/'[1]843'!E16</f>
        <v>0.8907480819066528</v>
      </c>
      <c r="F16" s="11">
        <f>('[1]843'!F16-'[1]cld_topo_canopy_sloped'!F16)/'[1]843'!F16</f>
        <v>0.9046652263524406</v>
      </c>
      <c r="G16" s="11">
        <f>('[1]843'!G16-'[1]cld_topo_canopy_sloped'!G16)/'[1]843'!G16</f>
        <v>0.9313483642094917</v>
      </c>
      <c r="H16" s="11">
        <f>('[1]843'!H16-'[1]cld_topo_canopy_sloped'!H16)/'[1]843'!H16</f>
        <v>0.9383623898209716</v>
      </c>
      <c r="I16" s="11">
        <f>('[1]843'!I16-'[1]cld_topo_canopy_sloped'!I16)/'[1]843'!I16</f>
        <v>0.906061741487935</v>
      </c>
      <c r="J16" s="11">
        <f>('[1]843'!J16-'[1]cld_topo_canopy_sloped'!J16)/'[1]843'!J16</f>
        <v>0.8854855784152228</v>
      </c>
      <c r="K16" s="11">
        <f>('[1]843'!K16-'[1]cld_topo_canopy_sloped'!K16)/'[1]843'!K16</f>
        <v>0.8732967698865985</v>
      </c>
      <c r="L16" s="11">
        <f>('[1]843'!L16-'[1]cld_topo_canopy_sloped'!L16)/'[1]843'!L16</f>
        <v>0.8658345643245544</v>
      </c>
      <c r="M16" s="11">
        <f>('[1]843'!M16-'[1]cld_topo_canopy_sloped'!M16)/'[1]843'!M16</f>
        <v>0.8504290719165231</v>
      </c>
      <c r="N16" s="9"/>
    </row>
    <row r="17" spans="1:14" ht="11.25">
      <c r="A17" s="4" t="s">
        <v>17</v>
      </c>
      <c r="B17" s="11">
        <f>('[1]843'!B17-'[1]cld_topo_canopy_sloped'!B17)/'[1]843'!B17</f>
        <v>0.8012965569286599</v>
      </c>
      <c r="C17" s="11">
        <f>('[1]843'!C17-'[1]cld_topo_canopy_sloped'!C17)/'[1]843'!C17</f>
        <v>0.8114218064769686</v>
      </c>
      <c r="D17" s="11">
        <f>('[1]843'!D17-'[1]cld_topo_canopy_sloped'!D17)/'[1]843'!D17</f>
        <v>0.8361117515088579</v>
      </c>
      <c r="E17" s="11">
        <f>('[1]843'!E17-'[1]cld_topo_canopy_sloped'!E17)/'[1]843'!E17</f>
        <v>0.8364966051643237</v>
      </c>
      <c r="F17" s="11">
        <f>('[1]843'!F17-'[1]cld_topo_canopy_sloped'!F17)/'[1]843'!F17</f>
        <v>0.8179794565827295</v>
      </c>
      <c r="G17" s="11">
        <f>('[1]843'!G17-'[1]cld_topo_canopy_sloped'!G17)/'[1]843'!G17</f>
        <v>0.8197141389810977</v>
      </c>
      <c r="H17" s="11">
        <f>('[1]843'!H17-'[1]cld_topo_canopy_sloped'!H17)/'[1]843'!H17</f>
        <v>0.8247055741881382</v>
      </c>
      <c r="I17" s="11">
        <f>('[1]843'!I17-'[1]cld_topo_canopy_sloped'!I17)/'[1]843'!I17</f>
        <v>0.8227467631050035</v>
      </c>
      <c r="J17" s="11">
        <f>('[1]843'!J17-'[1]cld_topo_canopy_sloped'!J17)/'[1]843'!J17</f>
        <v>0.8378617128279011</v>
      </c>
      <c r="K17" s="11">
        <f>('[1]843'!K17-'[1]cld_topo_canopy_sloped'!K17)/'[1]843'!K17</f>
        <v>0.840611479772726</v>
      </c>
      <c r="L17" s="11">
        <f>('[1]843'!L17-'[1]cld_topo_canopy_sloped'!L17)/'[1]843'!L17</f>
        <v>0.8064350109278292</v>
      </c>
      <c r="M17" s="11">
        <f>('[1]843'!M17-'[1]cld_topo_canopy_sloped'!M17)/'[1]843'!M17</f>
        <v>0.7932974784978891</v>
      </c>
      <c r="N17" s="9"/>
    </row>
    <row r="18" spans="1:14" ht="11.25">
      <c r="A18" s="4" t="s">
        <v>18</v>
      </c>
      <c r="B18" s="11">
        <f>('[1]843'!B18-'[1]cld_topo_canopy_sloped'!B18)/'[1]843'!B18</f>
        <v>0.860375540614054</v>
      </c>
      <c r="C18" s="11">
        <f>('[1]843'!C18-'[1]cld_topo_canopy_sloped'!C18)/'[1]843'!C18</f>
        <v>0.8560345022732138</v>
      </c>
      <c r="D18" s="11">
        <f>('[1]843'!D18-'[1]cld_topo_canopy_sloped'!D18)/'[1]843'!D18</f>
        <v>0.8881247688838135</v>
      </c>
      <c r="E18" s="11">
        <f>('[1]843'!E18-'[1]cld_topo_canopy_sloped'!E18)/'[1]843'!E18</f>
        <v>0.9054945819389493</v>
      </c>
      <c r="F18" s="11">
        <f>('[1]843'!F18-'[1]cld_topo_canopy_sloped'!F18)/'[1]843'!F18</f>
        <v>0.8860361830033181</v>
      </c>
      <c r="G18" s="11">
        <f>('[1]843'!G18-'[1]cld_topo_canopy_sloped'!G18)/'[1]843'!G18</f>
        <v>0.8973499893608615</v>
      </c>
      <c r="H18" s="11">
        <f>('[1]843'!H18-'[1]cld_topo_canopy_sloped'!H18)/'[1]843'!H18</f>
        <v>0.9030263303919761</v>
      </c>
      <c r="I18" s="11">
        <f>('[1]843'!I18-'[1]cld_topo_canopy_sloped'!I18)/'[1]843'!I18</f>
        <v>0.9055136624162599</v>
      </c>
      <c r="J18" s="11">
        <f>('[1]843'!J18-'[1]cld_topo_canopy_sloped'!J18)/'[1]843'!J18</f>
        <v>0.9199250487878232</v>
      </c>
      <c r="K18" s="11">
        <f>('[1]843'!K18-'[1]cld_topo_canopy_sloped'!K18)/'[1]843'!K18</f>
        <v>0.8847229954436869</v>
      </c>
      <c r="L18" s="11">
        <f>('[1]843'!L18-'[1]cld_topo_canopy_sloped'!L18)/'[1]843'!L18</f>
        <v>0.853641339647573</v>
      </c>
      <c r="M18" s="11">
        <f>('[1]843'!M18-'[1]cld_topo_canopy_sloped'!M18)/'[1]843'!M18</f>
        <v>0.8577531268361384</v>
      </c>
      <c r="N18" s="9"/>
    </row>
    <row r="19" spans="1:14" ht="11.25">
      <c r="A19" s="4" t="s">
        <v>19</v>
      </c>
      <c r="B19" s="11">
        <f>('[1]843'!B19-'[1]cld_topo_canopy_sloped'!B19)/'[1]843'!B19</f>
        <v>0.796135562560438</v>
      </c>
      <c r="C19" s="11">
        <f>('[1]843'!C19-'[1]cld_topo_canopy_sloped'!C19)/'[1]843'!C19</f>
        <v>0.837117995308082</v>
      </c>
      <c r="D19" s="11">
        <f>('[1]843'!D19-'[1]cld_topo_canopy_sloped'!D19)/'[1]843'!D19</f>
        <v>0.8343879578546911</v>
      </c>
      <c r="E19" s="11">
        <f>('[1]843'!E19-'[1]cld_topo_canopy_sloped'!E19)/'[1]843'!E19</f>
        <v>0.839988570096861</v>
      </c>
      <c r="F19" s="11">
        <f>('[1]843'!F19-'[1]cld_topo_canopy_sloped'!F19)/'[1]843'!F19</f>
        <v>0.8737177052716538</v>
      </c>
      <c r="G19" s="11">
        <f>('[1]843'!G19-'[1]cld_topo_canopy_sloped'!G19)/'[1]843'!G19</f>
        <v>0.8876193370112831</v>
      </c>
      <c r="H19" s="11">
        <f>('[1]843'!H19-'[1]cld_topo_canopy_sloped'!H19)/'[1]843'!H19</f>
        <v>0.9023836129080579</v>
      </c>
      <c r="I19" s="11">
        <f>('[1]843'!I19-'[1]cld_topo_canopy_sloped'!I19)/'[1]843'!I19</f>
        <v>0.871720328106415</v>
      </c>
      <c r="J19" s="11">
        <f>('[1]843'!J19-'[1]cld_topo_canopy_sloped'!J19)/'[1]843'!J19</f>
        <v>0.8243163762886055</v>
      </c>
      <c r="K19" s="11">
        <f>('[1]843'!K19-'[1]cld_topo_canopy_sloped'!K19)/'[1]843'!K19</f>
        <v>0.8148746156501137</v>
      </c>
      <c r="L19" s="11">
        <f>('[1]843'!L19-'[1]cld_topo_canopy_sloped'!L19)/'[1]843'!L19</f>
        <v>0.7938809887494562</v>
      </c>
      <c r="M19" s="11">
        <f>('[1]843'!M19-'[1]cld_topo_canopy_sloped'!M19)/'[1]843'!M19</f>
        <v>0.7823889333015777</v>
      </c>
      <c r="N19" s="9"/>
    </row>
    <row r="20" spans="1:14" ht="11.25">
      <c r="A20" s="4" t="s">
        <v>20</v>
      </c>
      <c r="B20" s="11">
        <f>('[1]843'!B20-'[1]cld_topo_canopy_sloped'!B20)/'[1]843'!B20</f>
        <v>0.8415735516605635</v>
      </c>
      <c r="C20" s="11">
        <f>('[1]843'!C20-'[1]cld_topo_canopy_sloped'!C20)/'[1]843'!C20</f>
        <v>0.8689957065447101</v>
      </c>
      <c r="D20" s="11">
        <f>('[1]843'!D20-'[1]cld_topo_canopy_sloped'!D20)/'[1]843'!D20</f>
        <v>0.8742182965293978</v>
      </c>
      <c r="E20" s="11">
        <f>('[1]843'!E20-'[1]cld_topo_canopy_sloped'!E20)/'[1]843'!E20</f>
        <v>0.8665682762145704</v>
      </c>
      <c r="F20" s="11">
        <f>('[1]843'!F20-'[1]cld_topo_canopy_sloped'!F20)/'[1]843'!F20</f>
        <v>0.855317897420612</v>
      </c>
      <c r="G20" s="11">
        <f>('[1]843'!G20-'[1]cld_topo_canopy_sloped'!G20)/'[1]843'!G20</f>
        <v>0.8654750607820806</v>
      </c>
      <c r="H20" s="11">
        <f>('[1]843'!H20-'[1]cld_topo_canopy_sloped'!H20)/'[1]843'!H20</f>
        <v>0.8709979249662628</v>
      </c>
      <c r="I20" s="11">
        <f>('[1]843'!I20-'[1]cld_topo_canopy_sloped'!I20)/'[1]843'!I20</f>
        <v>0.8658012624424608</v>
      </c>
      <c r="J20" s="11">
        <f>('[1]843'!J20-'[1]cld_topo_canopy_sloped'!J20)/'[1]843'!J20</f>
        <v>0.8754471554595522</v>
      </c>
      <c r="K20" s="11">
        <f>('[1]843'!K20-'[1]cld_topo_canopy_sloped'!K20)/'[1]843'!K20</f>
        <v>0.8843099458113899</v>
      </c>
      <c r="L20" s="11">
        <f>('[1]843'!L20-'[1]cld_topo_canopy_sloped'!L20)/'[1]843'!L20</f>
        <v>0.8585552361168985</v>
      </c>
      <c r="M20" s="11">
        <f>('[1]843'!M20-'[1]cld_topo_canopy_sloped'!M20)/'[1]843'!M20</f>
        <v>0.8246284588869857</v>
      </c>
      <c r="N20" s="9"/>
    </row>
    <row r="21" spans="1:14" ht="11.25">
      <c r="A21" s="4" t="s">
        <v>21</v>
      </c>
      <c r="B21" s="11">
        <f>('[1]843'!B21-'[1]cld_topo_canopy_sloped'!B21)/'[1]843'!B21</f>
        <v>0.8885486599267849</v>
      </c>
      <c r="C21" s="11">
        <f>('[1]843'!C21-'[1]cld_topo_canopy_sloped'!C21)/'[1]843'!C21</f>
        <v>0.8827447252673501</v>
      </c>
      <c r="D21" s="11">
        <f>('[1]843'!D21-'[1]cld_topo_canopy_sloped'!D21)/'[1]843'!D21</f>
        <v>0.8608934316784475</v>
      </c>
      <c r="E21" s="11">
        <f>('[1]843'!E21-'[1]cld_topo_canopy_sloped'!E21)/'[1]843'!E21</f>
        <v>0.8278793484618889</v>
      </c>
      <c r="F21" s="11">
        <f>('[1]843'!F21-'[1]cld_topo_canopy_sloped'!F21)/'[1]843'!F21</f>
        <v>0.8410398429604138</v>
      </c>
      <c r="G21" s="11">
        <f>('[1]843'!G21-'[1]cld_topo_canopy_sloped'!G21)/'[1]843'!G21</f>
        <v>0.8579872971281184</v>
      </c>
      <c r="H21" s="11">
        <f>('[1]843'!H21-'[1]cld_topo_canopy_sloped'!H21)/'[1]843'!H21</f>
        <v>0.8541263033302148</v>
      </c>
      <c r="I21" s="11">
        <f>('[1]843'!I21-'[1]cld_topo_canopy_sloped'!I21)/'[1]843'!I21</f>
        <v>0.8230231754608178</v>
      </c>
      <c r="J21" s="11">
        <f>('[1]843'!J21-'[1]cld_topo_canopy_sloped'!J21)/'[1]843'!J21</f>
        <v>0.7976219698759737</v>
      </c>
      <c r="K21" s="11">
        <f>('[1]843'!K21-'[1]cld_topo_canopy_sloped'!K21)/'[1]843'!K21</f>
        <v>0.8506594523006145</v>
      </c>
      <c r="L21" s="11">
        <f>('[1]843'!L21-'[1]cld_topo_canopy_sloped'!L21)/'[1]843'!L21</f>
        <v>0.8845657571360129</v>
      </c>
      <c r="M21" s="11">
        <f>('[1]843'!M21-'[1]cld_topo_canopy_sloped'!M21)/'[1]843'!M21</f>
        <v>0.8760877084527677</v>
      </c>
      <c r="N21" s="9"/>
    </row>
    <row r="22" spans="1:14" ht="11.25">
      <c r="A22" s="4" t="s">
        <v>22</v>
      </c>
      <c r="B22" s="11">
        <f>('[1]843'!B22-'[1]cld_topo_canopy_sloped'!B22)/'[1]843'!B22</f>
        <v>0.8491813968902177</v>
      </c>
      <c r="C22" s="11">
        <f>('[1]843'!C22-'[1]cld_topo_canopy_sloped'!C22)/'[1]843'!C22</f>
        <v>0.8347530117605058</v>
      </c>
      <c r="D22" s="11">
        <f>('[1]843'!D22-'[1]cld_topo_canopy_sloped'!D22)/'[1]843'!D22</f>
        <v>0.8065510561745642</v>
      </c>
      <c r="E22" s="11">
        <f>('[1]843'!E22-'[1]cld_topo_canopy_sloped'!E22)/'[1]843'!E22</f>
        <v>0.8358984969665989</v>
      </c>
      <c r="F22" s="11">
        <f>('[1]843'!F22-'[1]cld_topo_canopy_sloped'!F22)/'[1]843'!F22</f>
        <v>0.8433847582735149</v>
      </c>
      <c r="G22" s="11">
        <f>('[1]843'!G22-'[1]cld_topo_canopy_sloped'!G22)/'[1]843'!G22</f>
        <v>0.8621413075817108</v>
      </c>
      <c r="H22" s="11">
        <f>('[1]843'!H22-'[1]cld_topo_canopy_sloped'!H22)/'[1]843'!H22</f>
        <v>0.8613665976339405</v>
      </c>
      <c r="I22" s="11">
        <f>('[1]843'!I22-'[1]cld_topo_canopy_sloped'!I22)/'[1]843'!I22</f>
        <v>0.835680191795877</v>
      </c>
      <c r="J22" s="11">
        <f>('[1]843'!J22-'[1]cld_topo_canopy_sloped'!J22)/'[1]843'!J22</f>
        <v>0.8179201011150636</v>
      </c>
      <c r="K22" s="11">
        <f>('[1]843'!K22-'[1]cld_topo_canopy_sloped'!K22)/'[1]843'!K22</f>
        <v>0.7953811376134061</v>
      </c>
      <c r="L22" s="11">
        <f>('[1]843'!L22-'[1]cld_topo_canopy_sloped'!L22)/'[1]843'!L22</f>
        <v>0.8317177565655895</v>
      </c>
      <c r="M22" s="11">
        <f>('[1]843'!M22-'[1]cld_topo_canopy_sloped'!M22)/'[1]843'!M22</f>
        <v>0.8409949400669051</v>
      </c>
      <c r="N22" s="9"/>
    </row>
    <row r="23" spans="1:14" ht="11.25">
      <c r="A23" s="4" t="s">
        <v>23</v>
      </c>
      <c r="B23" s="11">
        <f>('[1]843'!B23-'[1]cld_topo_canopy_sloped'!B23)/'[1]843'!B23</f>
        <v>0.841765426156483</v>
      </c>
      <c r="C23" s="11">
        <f>('[1]843'!C23-'[1]cld_topo_canopy_sloped'!C23)/'[1]843'!C23</f>
        <v>0.8175845329314217</v>
      </c>
      <c r="D23" s="11">
        <f>('[1]843'!D23-'[1]cld_topo_canopy_sloped'!D23)/'[1]843'!D23</f>
        <v>0.7713435089859255</v>
      </c>
      <c r="E23" s="11">
        <f>('[1]843'!E23-'[1]cld_topo_canopy_sloped'!E23)/'[1]843'!E23</f>
        <v>0.7643625009412778</v>
      </c>
      <c r="F23" s="11">
        <f>('[1]843'!F23-'[1]cld_topo_canopy_sloped'!F23)/'[1]843'!F23</f>
        <v>0.8123446610235766</v>
      </c>
      <c r="G23" s="11">
        <f>('[1]843'!G23-'[1]cld_topo_canopy_sloped'!G23)/'[1]843'!G23</f>
        <v>0.852973672007324</v>
      </c>
      <c r="H23" s="11">
        <f>('[1]843'!H23-'[1]cld_topo_canopy_sloped'!H23)/'[1]843'!H23</f>
        <v>0.851103505609111</v>
      </c>
      <c r="I23" s="11">
        <f>('[1]843'!I23-'[1]cld_topo_canopy_sloped'!I23)/'[1]843'!I23</f>
        <v>0.8062510987825441</v>
      </c>
      <c r="J23" s="11">
        <f>('[1]843'!J23-'[1]cld_topo_canopy_sloped'!J23)/'[1]843'!J23</f>
        <v>0.7366186504660233</v>
      </c>
      <c r="K23" s="11">
        <f>('[1]843'!K23-'[1]cld_topo_canopy_sloped'!K23)/'[1]843'!K23</f>
        <v>0.7556485470081824</v>
      </c>
      <c r="L23" s="11">
        <f>('[1]843'!L23-'[1]cld_topo_canopy_sloped'!L23)/'[1]843'!L23</f>
        <v>0.8194744933527461</v>
      </c>
      <c r="M23" s="11">
        <f>('[1]843'!M23-'[1]cld_topo_canopy_sloped'!M23)/'[1]843'!M23</f>
        <v>0.8194627913381339</v>
      </c>
      <c r="N23" s="9"/>
    </row>
    <row r="24" spans="1:14" ht="11.25">
      <c r="A24" s="4" t="s">
        <v>24</v>
      </c>
      <c r="B24" s="11">
        <f>('[1]843'!B24-'[1]cld_topo_canopy_sloped'!B24)/'[1]843'!B24</f>
        <v>0.5862661946926745</v>
      </c>
      <c r="C24" s="11">
        <f>('[1]843'!C24-'[1]cld_topo_canopy_sloped'!C24)/'[1]843'!C24</f>
        <v>0.536159905533613</v>
      </c>
      <c r="D24" s="11">
        <f>('[1]843'!D24-'[1]cld_topo_canopy_sloped'!D24)/'[1]843'!D24</f>
        <v>0.4605010919052874</v>
      </c>
      <c r="E24" s="11">
        <f>('[1]843'!E24-'[1]cld_topo_canopy_sloped'!E24)/'[1]843'!E24</f>
        <v>0.45287597147984954</v>
      </c>
      <c r="F24" s="11">
        <f>('[1]843'!F24-'[1]cld_topo_canopy_sloped'!F24)/'[1]843'!F24</f>
        <v>0.5439845429920139</v>
      </c>
      <c r="G24" s="11">
        <f>('[1]843'!G24-'[1]cld_topo_canopy_sloped'!G24)/'[1]843'!G24</f>
        <v>0.6244872030955991</v>
      </c>
      <c r="H24" s="11">
        <f>('[1]843'!H24-'[1]cld_topo_canopy_sloped'!H24)/'[1]843'!H24</f>
        <v>0.6157293725210111</v>
      </c>
      <c r="I24" s="11">
        <f>('[1]843'!I24-'[1]cld_topo_canopy_sloped'!I24)/'[1]843'!I24</f>
        <v>0.4895186516236022</v>
      </c>
      <c r="J24" s="11">
        <f>('[1]843'!J24-'[1]cld_topo_canopy_sloped'!J24)/'[1]843'!J24</f>
        <v>0.3635967108338626</v>
      </c>
      <c r="K24" s="11">
        <f>('[1]843'!K24-'[1]cld_topo_canopy_sloped'!K24)/'[1]843'!K24</f>
        <v>0.42366381148292787</v>
      </c>
      <c r="L24" s="11">
        <f>('[1]843'!L24-'[1]cld_topo_canopy_sloped'!L24)/'[1]843'!L24</f>
        <v>0.5503593125487175</v>
      </c>
      <c r="M24" s="11">
        <f>('[1]843'!M24-'[1]cld_topo_canopy_sloped'!M24)/'[1]843'!M24</f>
        <v>0.5723947957998089</v>
      </c>
      <c r="N24" s="9"/>
    </row>
    <row r="25" spans="1:14" ht="11.25">
      <c r="A25" s="4" t="s">
        <v>25</v>
      </c>
      <c r="B25" s="11">
        <f>('[1]843'!B25-'[1]cld_topo_canopy_sloped'!B25)/'[1]843'!B25</f>
        <v>0.8462532035801422</v>
      </c>
      <c r="C25" s="11">
        <f>('[1]843'!C25-'[1]cld_topo_canopy_sloped'!C25)/'[1]843'!C25</f>
        <v>0.8606192574490009</v>
      </c>
      <c r="D25" s="11">
        <f>('[1]843'!D25-'[1]cld_topo_canopy_sloped'!D25)/'[1]843'!D25</f>
        <v>0.8584298167452548</v>
      </c>
      <c r="E25" s="11">
        <f>('[1]843'!E25-'[1]cld_topo_canopy_sloped'!E25)/'[1]843'!E25</f>
        <v>0.8172807058604049</v>
      </c>
      <c r="F25" s="11">
        <f>('[1]843'!F25-'[1]cld_topo_canopy_sloped'!F25)/'[1]843'!F25</f>
        <v>0.835759668425941</v>
      </c>
      <c r="G25" s="11">
        <f>('[1]843'!G25-'[1]cld_topo_canopy_sloped'!G25)/'[1]843'!G25</f>
        <v>0.836922367356024</v>
      </c>
      <c r="H25" s="11">
        <f>('[1]843'!H25-'[1]cld_topo_canopy_sloped'!H25)/'[1]843'!H25</f>
        <v>0.8378775565028633</v>
      </c>
      <c r="I25" s="11">
        <f>('[1]843'!I25-'[1]cld_topo_canopy_sloped'!I25)/'[1]843'!I25</f>
        <v>0.8455206557206463</v>
      </c>
      <c r="J25" s="11">
        <f>('[1]843'!J25-'[1]cld_topo_canopy_sloped'!J25)/'[1]843'!J25</f>
        <v>0.8325926454628988</v>
      </c>
      <c r="K25" s="11">
        <f>('[1]843'!K25-'[1]cld_topo_canopy_sloped'!K25)/'[1]843'!K25</f>
        <v>0.8662031064528477</v>
      </c>
      <c r="L25" s="11">
        <f>('[1]843'!L25-'[1]cld_topo_canopy_sloped'!L25)/'[1]843'!L25</f>
        <v>0.8419965339154579</v>
      </c>
      <c r="M25" s="11">
        <f>('[1]843'!M25-'[1]cld_topo_canopy_sloped'!M25)/'[1]843'!M25</f>
        <v>0.8494873494609771</v>
      </c>
      <c r="N25" s="9"/>
    </row>
    <row r="26" spans="1:14" ht="11.25">
      <c r="A26" s="4" t="s">
        <v>26</v>
      </c>
      <c r="B26" s="11">
        <f>('[1]843'!B26-'[1]cld_topo_canopy_sloped'!B26)/'[1]843'!B26</f>
        <v>0.7600201993349728</v>
      </c>
      <c r="C26" s="11">
        <f>('[1]843'!C26-'[1]cld_topo_canopy_sloped'!C26)/'[1]843'!C26</f>
        <v>0.7762799749648539</v>
      </c>
      <c r="D26" s="11">
        <f>('[1]843'!D26-'[1]cld_topo_canopy_sloped'!D26)/'[1]843'!D26</f>
        <v>0.807467348098986</v>
      </c>
      <c r="E26" s="11">
        <f>('[1]843'!E26-'[1]cld_topo_canopy_sloped'!E26)/'[1]843'!E26</f>
        <v>0.8334648483541963</v>
      </c>
      <c r="F26" s="11">
        <f>('[1]843'!F26-'[1]cld_topo_canopy_sloped'!F26)/'[1]843'!F26</f>
        <v>0.8288459061425796</v>
      </c>
      <c r="G26" s="11">
        <f>('[1]843'!G26-'[1]cld_topo_canopy_sloped'!G26)/'[1]843'!G26</f>
        <v>0.7967618314811914</v>
      </c>
      <c r="H26" s="11">
        <f>('[1]843'!H26-'[1]cld_topo_canopy_sloped'!H26)/'[1]843'!H26</f>
        <v>0.8066057751769253</v>
      </c>
      <c r="I26" s="11">
        <f>('[1]843'!I26-'[1]cld_topo_canopy_sloped'!I26)/'[1]843'!I26</f>
        <v>0.8356747409052144</v>
      </c>
      <c r="J26" s="11">
        <f>('[1]843'!J26-'[1]cld_topo_canopy_sloped'!J26)/'[1]843'!J26</f>
        <v>0.828380431424346</v>
      </c>
      <c r="K26" s="11">
        <f>('[1]843'!K26-'[1]cld_topo_canopy_sloped'!K26)/'[1]843'!K26</f>
        <v>0.8056199370556256</v>
      </c>
      <c r="L26" s="11">
        <f>('[1]843'!L26-'[1]cld_topo_canopy_sloped'!L26)/'[1]843'!L26</f>
        <v>0.7622290878037463</v>
      </c>
      <c r="M26" s="11">
        <f>('[1]843'!M26-'[1]cld_topo_canopy_sloped'!M26)/'[1]843'!M26</f>
        <v>0.744820711783834</v>
      </c>
      <c r="N26" s="9"/>
    </row>
    <row r="27" spans="1:14" ht="11.25">
      <c r="A27" s="4" t="s">
        <v>27</v>
      </c>
      <c r="B27" s="11">
        <f>('[1]843'!B27-'[1]cld_topo_canopy_sloped'!B27)/'[1]843'!B27</f>
        <v>0.5606943748209905</v>
      </c>
      <c r="C27" s="11">
        <f>('[1]843'!C27-'[1]cld_topo_canopy_sloped'!C27)/'[1]843'!C27</f>
        <v>0.5760146292113896</v>
      </c>
      <c r="D27" s="11">
        <f>('[1]843'!D27-'[1]cld_topo_canopy_sloped'!D27)/'[1]843'!D27</f>
        <v>0.5319016087379619</v>
      </c>
      <c r="E27" s="11">
        <f>('[1]843'!E27-'[1]cld_topo_canopy_sloped'!E27)/'[1]843'!E27</f>
        <v>0.48657197382907</v>
      </c>
      <c r="F27" s="11">
        <f>('[1]843'!F27-'[1]cld_topo_canopy_sloped'!F27)/'[1]843'!F27</f>
        <v>0.4786964852821991</v>
      </c>
      <c r="G27" s="11">
        <f>('[1]843'!G27-'[1]cld_topo_canopy_sloped'!G27)/'[1]843'!G27</f>
        <v>0.46228210146269333</v>
      </c>
      <c r="H27" s="11">
        <f>('[1]843'!H27-'[1]cld_topo_canopy_sloped'!H27)/'[1]843'!H27</f>
        <v>0.46034528744771813</v>
      </c>
      <c r="I27" s="11">
        <f>('[1]843'!I27-'[1]cld_topo_canopy_sloped'!I27)/'[1]843'!I27</f>
        <v>0.4747671422807725</v>
      </c>
      <c r="J27" s="11">
        <f>('[1]843'!J27-'[1]cld_topo_canopy_sloped'!J27)/'[1]843'!J27</f>
        <v>0.4829525633814083</v>
      </c>
      <c r="K27" s="11">
        <f>('[1]843'!K27-'[1]cld_topo_canopy_sloped'!K27)/'[1]843'!K27</f>
        <v>0.5367822059309361</v>
      </c>
      <c r="L27" s="11">
        <f>('[1]843'!L27-'[1]cld_topo_canopy_sloped'!L27)/'[1]843'!L27</f>
        <v>0.569775012346625</v>
      </c>
      <c r="M27" s="11">
        <f>('[1]843'!M27-'[1]cld_topo_canopy_sloped'!M27)/'[1]843'!M27</f>
        <v>0.5706719744865629</v>
      </c>
      <c r="N27" s="9"/>
    </row>
    <row r="28" spans="1:14" ht="11.25">
      <c r="A28" s="4" t="s">
        <v>28</v>
      </c>
      <c r="B28" s="11">
        <f>('[1]843'!B28-'[1]cld_topo_canopy_sloped'!B28)/'[1]843'!B28</f>
        <v>0.7452272761225135</v>
      </c>
      <c r="C28" s="11">
        <f>('[1]843'!C28-'[1]cld_topo_canopy_sloped'!C28)/'[1]843'!C28</f>
        <v>0.7553068211003597</v>
      </c>
      <c r="D28" s="11">
        <f>('[1]843'!D28-'[1]cld_topo_canopy_sloped'!D28)/'[1]843'!D28</f>
        <v>0.8083906665737244</v>
      </c>
      <c r="E28" s="11">
        <f>('[1]843'!E28-'[1]cld_topo_canopy_sloped'!E28)/'[1]843'!E28</f>
        <v>0.8132225896152595</v>
      </c>
      <c r="F28" s="11">
        <f>('[1]843'!F28-'[1]cld_topo_canopy_sloped'!F28)/'[1]843'!F28</f>
        <v>0.7847691855848113</v>
      </c>
      <c r="G28" s="11">
        <f>('[1]843'!G28-'[1]cld_topo_canopy_sloped'!G28)/'[1]843'!G28</f>
        <v>0.7403303761389773</v>
      </c>
      <c r="H28" s="11">
        <f>('[1]843'!H28-'[1]cld_topo_canopy_sloped'!H28)/'[1]843'!H28</f>
        <v>0.7469836676400582</v>
      </c>
      <c r="I28" s="11">
        <f>('[1]843'!I28-'[1]cld_topo_canopy_sloped'!I28)/'[1]843'!I28</f>
        <v>0.8089466020611313</v>
      </c>
      <c r="J28" s="11">
        <f>('[1]843'!J28-'[1]cld_topo_canopy_sloped'!J28)/'[1]843'!J28</f>
        <v>0.8262046632832475</v>
      </c>
      <c r="K28" s="11">
        <f>('[1]843'!K28-'[1]cld_topo_canopy_sloped'!K28)/'[1]843'!K28</f>
        <v>0.7938041487399996</v>
      </c>
      <c r="L28" s="11">
        <f>('[1]843'!L28-'[1]cld_topo_canopy_sloped'!L28)/'[1]843'!L28</f>
        <v>0.7400003526051271</v>
      </c>
      <c r="M28" s="11">
        <f>('[1]843'!M28-'[1]cld_topo_canopy_sloped'!M28)/'[1]843'!M28</f>
        <v>0.7327438722356452</v>
      </c>
      <c r="N28" s="9"/>
    </row>
    <row r="29" spans="1:14" ht="11.25">
      <c r="A29" s="4" t="s">
        <v>29</v>
      </c>
      <c r="B29" s="11">
        <f>('[1]843'!B29-'[1]cld_topo_canopy_sloped'!B29)/'[1]843'!B29</f>
        <v>0.8399333832039877</v>
      </c>
      <c r="C29" s="11">
        <f>('[1]843'!C29-'[1]cld_topo_canopy_sloped'!C29)/'[1]843'!C29</f>
        <v>0.8794605194689868</v>
      </c>
      <c r="D29" s="11">
        <f>('[1]843'!D29-'[1]cld_topo_canopy_sloped'!D29)/'[1]843'!D29</f>
        <v>0.8949028731901503</v>
      </c>
      <c r="E29" s="11">
        <f>('[1]843'!E29-'[1]cld_topo_canopy_sloped'!E29)/'[1]843'!E29</f>
        <v>0.8923923638788438</v>
      </c>
      <c r="F29" s="11">
        <f>('[1]843'!F29-'[1]cld_topo_canopy_sloped'!F29)/'[1]843'!F29</f>
        <v>0.8522516711444547</v>
      </c>
      <c r="G29" s="11">
        <f>('[1]843'!G29-'[1]cld_topo_canopy_sloped'!G29)/'[1]843'!G29</f>
        <v>0.8346481558598581</v>
      </c>
      <c r="H29" s="11">
        <f>('[1]843'!H29-'[1]cld_topo_canopy_sloped'!H29)/'[1]843'!H29</f>
        <v>0.8339761235915787</v>
      </c>
      <c r="I29" s="11">
        <f>('[1]843'!I29-'[1]cld_topo_canopy_sloped'!I29)/'[1]843'!I29</f>
        <v>0.8615583949830314</v>
      </c>
      <c r="J29" s="11">
        <f>('[1]843'!J29-'[1]cld_topo_canopy_sloped'!J29)/'[1]843'!J29</f>
        <v>0.9025728679611691</v>
      </c>
      <c r="K29" s="11">
        <f>('[1]843'!K29-'[1]cld_topo_canopy_sloped'!K29)/'[1]843'!K29</f>
        <v>0.8975880094590027</v>
      </c>
      <c r="L29" s="11">
        <f>('[1]843'!L29-'[1]cld_topo_canopy_sloped'!L29)/'[1]843'!L29</f>
        <v>0.8573243454251585</v>
      </c>
      <c r="M29" s="11">
        <f>('[1]843'!M29-'[1]cld_topo_canopy_sloped'!M29)/'[1]843'!M29</f>
        <v>0.838756989477868</v>
      </c>
      <c r="N29" s="9"/>
    </row>
    <row r="30" spans="1:14" ht="11.25">
      <c r="A30" s="4" t="s">
        <v>30</v>
      </c>
      <c r="B30" s="11">
        <f>('[1]843'!B30-'[1]cld_topo_canopy_sloped'!B30)/'[1]843'!B30</f>
        <v>0.846144422608871</v>
      </c>
      <c r="C30" s="11">
        <f>('[1]843'!C30-'[1]cld_topo_canopy_sloped'!C30)/'[1]843'!C30</f>
        <v>0.8426206566575506</v>
      </c>
      <c r="D30" s="11">
        <f>('[1]843'!D30-'[1]cld_topo_canopy_sloped'!D30)/'[1]843'!D30</f>
        <v>0.8364289992585927</v>
      </c>
      <c r="E30" s="11">
        <f>('[1]843'!E30-'[1]cld_topo_canopy_sloped'!E30)/'[1]843'!E30</f>
        <v>0.844517442855506</v>
      </c>
      <c r="F30" s="11">
        <f>('[1]843'!F30-'[1]cld_topo_canopy_sloped'!F30)/'[1]843'!F30</f>
        <v>0.8352719641543215</v>
      </c>
      <c r="G30" s="11">
        <f>('[1]843'!G30-'[1]cld_topo_canopy_sloped'!G30)/'[1]843'!G30</f>
        <v>0.866107131072088</v>
      </c>
      <c r="H30" s="11">
        <f>('[1]843'!H30-'[1]cld_topo_canopy_sloped'!H30)/'[1]843'!H30</f>
        <v>0.8704799160518624</v>
      </c>
      <c r="I30" s="11">
        <f>('[1]843'!I30-'[1]cld_topo_canopy_sloped'!I30)/'[1]843'!I30</f>
        <v>0.8367599807801224</v>
      </c>
      <c r="J30" s="11">
        <f>('[1]843'!J30-'[1]cld_topo_canopy_sloped'!J30)/'[1]843'!J30</f>
        <v>0.8372113718236202</v>
      </c>
      <c r="K30" s="11">
        <f>('[1]843'!K30-'[1]cld_topo_canopy_sloped'!K30)/'[1]843'!K30</f>
        <v>0.8389867235601539</v>
      </c>
      <c r="L30" s="11">
        <f>('[1]843'!L30-'[1]cld_topo_canopy_sloped'!L30)/'[1]843'!L30</f>
        <v>0.8433590152685865</v>
      </c>
      <c r="M30" s="11">
        <f>('[1]843'!M30-'[1]cld_topo_canopy_sloped'!M30)/'[1]843'!M30</f>
        <v>0.8422682534849248</v>
      </c>
      <c r="N30" s="9"/>
    </row>
    <row r="31" spans="1:14" ht="11.25">
      <c r="A31" s="4" t="s">
        <v>31</v>
      </c>
      <c r="B31" s="11">
        <f>('[1]843'!B31-'[1]cld_topo_canopy_sloped'!B31)/'[1]843'!B31</f>
        <v>0.9069997787715045</v>
      </c>
      <c r="C31" s="11">
        <f>('[1]843'!C31-'[1]cld_topo_canopy_sloped'!C31)/'[1]843'!C31</f>
        <v>0.9230949664122993</v>
      </c>
      <c r="D31" s="11">
        <f>('[1]843'!D31-'[1]cld_topo_canopy_sloped'!D31)/'[1]843'!D31</f>
        <v>0.9242485522436374</v>
      </c>
      <c r="E31" s="11">
        <f>('[1]843'!E31-'[1]cld_topo_canopy_sloped'!E31)/'[1]843'!E31</f>
        <v>0.9120985712566204</v>
      </c>
      <c r="F31" s="11">
        <f>('[1]843'!F31-'[1]cld_topo_canopy_sloped'!F31)/'[1]843'!F31</f>
        <v>0.8953441539761657</v>
      </c>
      <c r="G31" s="11">
        <f>('[1]843'!G31-'[1]cld_topo_canopy_sloped'!G31)/'[1]843'!G31</f>
        <v>0.8860954069301068</v>
      </c>
      <c r="H31" s="11">
        <f>('[1]843'!H31-'[1]cld_topo_canopy_sloped'!H31)/'[1]843'!H31</f>
        <v>0.8857234488980172</v>
      </c>
      <c r="I31" s="11">
        <f>('[1]843'!I31-'[1]cld_topo_canopy_sloped'!I31)/'[1]843'!I31</f>
        <v>0.8956600738415021</v>
      </c>
      <c r="J31" s="11">
        <f>('[1]843'!J31-'[1]cld_topo_canopy_sloped'!J31)/'[1]843'!J31</f>
        <v>0.9133847223246127</v>
      </c>
      <c r="K31" s="11">
        <f>('[1]843'!K31-'[1]cld_topo_canopy_sloped'!K31)/'[1]843'!K31</f>
        <v>0.923440970539037</v>
      </c>
      <c r="L31" s="11">
        <f>('[1]843'!L31-'[1]cld_topo_canopy_sloped'!L31)/'[1]843'!L31</f>
        <v>0.9173217158244192</v>
      </c>
      <c r="M31" s="11">
        <f>('[1]843'!M31-'[1]cld_topo_canopy_sloped'!M31)/'[1]843'!M31</f>
        <v>0.9142295185043684</v>
      </c>
      <c r="N31" s="9"/>
    </row>
    <row r="32" spans="1:14" ht="11.25">
      <c r="A32" s="4" t="s">
        <v>32</v>
      </c>
      <c r="B32" s="11">
        <f>('[1]843'!B32-'[1]cld_topo_canopy_sloped'!B32)/'[1]843'!B32</f>
        <v>0.8314903552869125</v>
      </c>
      <c r="C32" s="11">
        <f>('[1]843'!C32-'[1]cld_topo_canopy_sloped'!C32)/'[1]843'!C32</f>
        <v>0.8537028897733672</v>
      </c>
      <c r="D32" s="11">
        <f>('[1]843'!D32-'[1]cld_topo_canopy_sloped'!D32)/'[1]843'!D32</f>
        <v>0.876611991381232</v>
      </c>
      <c r="E32" s="11">
        <f>('[1]843'!E32-'[1]cld_topo_canopy_sloped'!E32)/'[1]843'!E32</f>
        <v>0.901941037675105</v>
      </c>
      <c r="F32" s="11">
        <f>('[1]843'!F32-'[1]cld_topo_canopy_sloped'!F32)/'[1]843'!F32</f>
        <v>0.905326404744741</v>
      </c>
      <c r="G32" s="11">
        <f>('[1]843'!G32-'[1]cld_topo_canopy_sloped'!G32)/'[1]843'!G32</f>
        <v>0.9106525794106723</v>
      </c>
      <c r="H32" s="11">
        <f>('[1]843'!H32-'[1]cld_topo_canopy_sloped'!H32)/'[1]843'!H32</f>
        <v>0.9172033833586143</v>
      </c>
      <c r="I32" s="11">
        <f>('[1]843'!I32-'[1]cld_topo_canopy_sloped'!I32)/'[1]843'!I32</f>
        <v>0.9208893049624959</v>
      </c>
      <c r="J32" s="11">
        <f>('[1]843'!J32-'[1]cld_topo_canopy_sloped'!J32)/'[1]843'!J32</f>
        <v>0.9086405360012173</v>
      </c>
      <c r="K32" s="11">
        <f>('[1]843'!K32-'[1]cld_topo_canopy_sloped'!K32)/'[1]843'!K32</f>
        <v>0.8783898351059768</v>
      </c>
      <c r="L32" s="11">
        <f>('[1]843'!L32-'[1]cld_topo_canopy_sloped'!L32)/'[1]843'!L32</f>
        <v>0.8479572724448777</v>
      </c>
      <c r="M32" s="11">
        <f>('[1]843'!M32-'[1]cld_topo_canopy_sloped'!M32)/'[1]843'!M32</f>
        <v>0.7454976145991447</v>
      </c>
      <c r="N32" s="9"/>
    </row>
    <row r="33" spans="1:14" ht="11.25">
      <c r="A33" s="4" t="s">
        <v>33</v>
      </c>
      <c r="B33" s="11">
        <f>('[1]843'!B33-'[1]cld_topo_canopy_sloped'!B33)/'[1]843'!B33</f>
        <v>0.7580630776729074</v>
      </c>
      <c r="C33" s="11">
        <f>('[1]843'!C33-'[1]cld_topo_canopy_sloped'!C33)/'[1]843'!C33</f>
        <v>0.75934895042856</v>
      </c>
      <c r="D33" s="11">
        <f>('[1]843'!D33-'[1]cld_topo_canopy_sloped'!D33)/'[1]843'!D33</f>
        <v>0.7619665474166974</v>
      </c>
      <c r="E33" s="11">
        <f>('[1]843'!E33-'[1]cld_topo_canopy_sloped'!E33)/'[1]843'!E33</f>
        <v>0.786327075914111</v>
      </c>
      <c r="F33" s="11">
        <f>('[1]843'!F33-'[1]cld_topo_canopy_sloped'!F33)/'[1]843'!F33</f>
        <v>0.7952473026577035</v>
      </c>
      <c r="G33" s="11">
        <f>('[1]843'!G33-'[1]cld_topo_canopy_sloped'!G33)/'[1]843'!G33</f>
        <v>0.8644542003676852</v>
      </c>
      <c r="H33" s="11">
        <f>('[1]843'!H33-'[1]cld_topo_canopy_sloped'!H33)/'[1]843'!H33</f>
        <v>0.8751986098921456</v>
      </c>
      <c r="I33" s="11">
        <f>('[1]843'!I33-'[1]cld_topo_canopy_sloped'!I33)/'[1]843'!I33</f>
        <v>0.7972073649373814</v>
      </c>
      <c r="J33" s="11">
        <f>('[1]843'!J33-'[1]cld_topo_canopy_sloped'!J33)/'[1]843'!J33</f>
        <v>0.7814078187959405</v>
      </c>
      <c r="K33" s="11">
        <f>('[1]843'!K33-'[1]cld_topo_canopy_sloped'!K33)/'[1]843'!K33</f>
        <v>0.7426123171817234</v>
      </c>
      <c r="L33" s="11">
        <f>('[1]843'!L33-'[1]cld_topo_canopy_sloped'!L33)/'[1]843'!L33</f>
        <v>0.7215564960477238</v>
      </c>
      <c r="M33" s="11">
        <f>('[1]843'!M33-'[1]cld_topo_canopy_sloped'!M33)/'[1]843'!M33</f>
        <v>0.7651042229374314</v>
      </c>
      <c r="N33" s="9"/>
    </row>
    <row r="34" spans="1:14" ht="11.25">
      <c r="A34" s="4" t="s">
        <v>34</v>
      </c>
      <c r="B34" s="11">
        <f>('[1]843'!B34-'[1]cld_topo_canopy_sloped'!B34)/'[1]843'!B34</f>
        <v>0.7684989699964629</v>
      </c>
      <c r="C34" s="11">
        <f>('[1]843'!C34-'[1]cld_topo_canopy_sloped'!C34)/'[1]843'!C34</f>
        <v>0.7872769358532143</v>
      </c>
      <c r="D34" s="11">
        <f>('[1]843'!D34-'[1]cld_topo_canopy_sloped'!D34)/'[1]843'!D34</f>
        <v>0.8397561217791677</v>
      </c>
      <c r="E34" s="11">
        <f>('[1]843'!E34-'[1]cld_topo_canopy_sloped'!E34)/'[1]843'!E34</f>
        <v>0.8594978199049839</v>
      </c>
      <c r="F34" s="11">
        <f>('[1]843'!F34-'[1]cld_topo_canopy_sloped'!F34)/'[1]843'!F34</f>
        <v>0.8675268469265286</v>
      </c>
      <c r="G34" s="11">
        <f>('[1]843'!G34-'[1]cld_topo_canopy_sloped'!G34)/'[1]843'!G34</f>
        <v>0.8543632664958565</v>
      </c>
      <c r="H34" s="11">
        <f>('[1]843'!H34-'[1]cld_topo_canopy_sloped'!H34)/'[1]843'!H34</f>
        <v>0.8557782746697208</v>
      </c>
      <c r="I34" s="11">
        <f>('[1]843'!I34-'[1]cld_topo_canopy_sloped'!I34)/'[1]843'!I34</f>
        <v>0.8744222418486081</v>
      </c>
      <c r="J34" s="11">
        <f>('[1]843'!J34-'[1]cld_topo_canopy_sloped'!J34)/'[1]843'!J34</f>
        <v>0.859839844552519</v>
      </c>
      <c r="K34" s="11">
        <f>('[1]843'!K34-'[1]cld_topo_canopy_sloped'!K34)/'[1]843'!K34</f>
        <v>0.8108394249050626</v>
      </c>
      <c r="L34" s="11">
        <f>('[1]843'!L34-'[1]cld_topo_canopy_sloped'!L34)/'[1]843'!L34</f>
        <v>0.7704548603259694</v>
      </c>
      <c r="M34" s="11">
        <f>('[1]843'!M34-'[1]cld_topo_canopy_sloped'!M34)/'[1]843'!M34</f>
        <v>0.7670300014478943</v>
      </c>
      <c r="N34" s="9"/>
    </row>
    <row r="35" spans="1:14" ht="11.25">
      <c r="A35" s="4" t="s">
        <v>35</v>
      </c>
      <c r="B35" s="11">
        <f>('[1]843'!B35-'[1]cld_topo_canopy_sloped'!B35)/'[1]843'!B35</f>
        <v>0.6961079547258934</v>
      </c>
      <c r="C35" s="11">
        <f>('[1]843'!C35-'[1]cld_topo_canopy_sloped'!C35)/'[1]843'!C35</f>
        <v>0.7397360307051518</v>
      </c>
      <c r="D35" s="11">
        <f>('[1]843'!D35-'[1]cld_topo_canopy_sloped'!D35)/'[1]843'!D35</f>
        <v>0.7562529209919804</v>
      </c>
      <c r="E35" s="11">
        <f>('[1]843'!E35-'[1]cld_topo_canopy_sloped'!E35)/'[1]843'!E35</f>
        <v>0.7319723779583649</v>
      </c>
      <c r="F35" s="11">
        <f>('[1]843'!F35-'[1]cld_topo_canopy_sloped'!F35)/'[1]843'!F35</f>
        <v>0.7709968778254462</v>
      </c>
      <c r="G35" s="11">
        <f>('[1]843'!G35-'[1]cld_topo_canopy_sloped'!G35)/'[1]843'!G35</f>
        <v>0.7891890124629047</v>
      </c>
      <c r="H35" s="11">
        <f>('[1]843'!H35-'[1]cld_topo_canopy_sloped'!H35)/'[1]843'!H35</f>
        <v>0.7929118121227516</v>
      </c>
      <c r="I35" s="11">
        <f>('[1]843'!I35-'[1]cld_topo_canopy_sloped'!I35)/'[1]843'!I35</f>
        <v>0.7827007647748003</v>
      </c>
      <c r="J35" s="11">
        <f>('[1]843'!J35-'[1]cld_topo_canopy_sloped'!J35)/'[1]843'!J35</f>
        <v>0.7318672139949214</v>
      </c>
      <c r="K35" s="11">
        <f>('[1]843'!K35-'[1]cld_topo_canopy_sloped'!K35)/'[1]843'!K35</f>
        <v>0.7677433010247762</v>
      </c>
      <c r="L35" s="11">
        <f>('[1]843'!L35-'[1]cld_topo_canopy_sloped'!L35)/'[1]843'!L35</f>
        <v>0.7031560179292459</v>
      </c>
      <c r="M35" s="11">
        <f>('[1]843'!M35-'[1]cld_topo_canopy_sloped'!M35)/'[1]843'!M35</f>
        <v>0.7014424476180249</v>
      </c>
      <c r="N35" s="9"/>
    </row>
    <row r="36" spans="1:14" ht="11.25">
      <c r="A36" s="4" t="s">
        <v>36</v>
      </c>
      <c r="B36" s="11">
        <f>('[1]843'!B36-'[1]cld_topo_canopy_sloped'!B36)/'[1]843'!B36</f>
        <v>0.6651072289727002</v>
      </c>
      <c r="C36" s="11">
        <f>('[1]843'!C36-'[1]cld_topo_canopy_sloped'!C36)/'[1]843'!C36</f>
        <v>0.7525829242093203</v>
      </c>
      <c r="D36" s="11">
        <f>('[1]843'!D36-'[1]cld_topo_canopy_sloped'!D36)/'[1]843'!D36</f>
        <v>0.7785356063249467</v>
      </c>
      <c r="E36" s="11">
        <f>('[1]843'!E36-'[1]cld_topo_canopy_sloped'!E36)/'[1]843'!E36</f>
        <v>0.7744340579846645</v>
      </c>
      <c r="F36" s="11">
        <f>('[1]843'!F36-'[1]cld_topo_canopy_sloped'!F36)/'[1]843'!F36</f>
        <v>0.7429304633764182</v>
      </c>
      <c r="G36" s="11">
        <f>('[1]843'!G36-'[1]cld_topo_canopy_sloped'!G36)/'[1]843'!G36</f>
        <v>0.7650688362893563</v>
      </c>
      <c r="H36" s="11">
        <f>('[1]843'!H36-'[1]cld_topo_canopy_sloped'!H36)/'[1]843'!H36</f>
        <v>0.7682425473715222</v>
      </c>
      <c r="I36" s="11">
        <f>('[1]843'!I36-'[1]cld_topo_canopy_sloped'!I36)/'[1]843'!I36</f>
        <v>0.7520786718333886</v>
      </c>
      <c r="J36" s="11">
        <f>('[1]843'!J36-'[1]cld_topo_canopy_sloped'!J36)/'[1]843'!J36</f>
        <v>0.7820852518696585</v>
      </c>
      <c r="K36" s="11">
        <f>('[1]843'!K36-'[1]cld_topo_canopy_sloped'!K36)/'[1]843'!K36</f>
        <v>0.7744154803886822</v>
      </c>
      <c r="L36" s="11">
        <f>('[1]843'!L36-'[1]cld_topo_canopy_sloped'!L36)/'[1]843'!L36</f>
        <v>0.7318429309325114</v>
      </c>
      <c r="M36" s="11">
        <f>('[1]843'!M36-'[1]cld_topo_canopy_sloped'!M36)/'[1]843'!M36</f>
        <v>0.6683971394635042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tmax'!B4+4.3959*'843 norm radn'!B4</f>
        <v>6.1134837029514015</v>
      </c>
      <c r="C4" s="12">
        <f>'30 yr tmax'!C4+4.9624*'843 norm radn'!C4</f>
        <v>8.722144734224768</v>
      </c>
      <c r="D4" s="12">
        <f>'30 yr tmax'!D4+5.0946*'843 norm radn'!D4</f>
        <v>12.346748119132737</v>
      </c>
      <c r="E4" s="12">
        <f>'30 yr tmax'!E4+5.5365*'843 norm radn'!E4</f>
        <v>16.200090216874152</v>
      </c>
      <c r="F4" s="12">
        <f>'30 yr tmax'!F4+4.7734*'843 norm radn'!F4</f>
        <v>20.066002213490627</v>
      </c>
      <c r="G4" s="12">
        <f>'30 yr tmax'!G4+5.397*'843 norm radn'!G4</f>
        <v>24.120338484464177</v>
      </c>
      <c r="H4" s="12">
        <f>'30 yr tmax'!H4+5.1292*'843 norm radn'!H4</f>
        <v>28.646508953484883</v>
      </c>
      <c r="I4" s="12">
        <f>'30 yr tmax'!I4+5.5487*'843 norm radn'!I4</f>
        <v>28.88744177197534</v>
      </c>
      <c r="J4" s="12">
        <f>'30 yr tmax'!J4+5.7294*'843 norm radn'!J4</f>
        <v>25.65609095010499</v>
      </c>
      <c r="K4" s="12">
        <f>'30 yr tmax'!K4+5.1068*'843 norm radn'!K4</f>
        <v>17.72846105865405</v>
      </c>
      <c r="L4" s="12">
        <f>'30 yr tmax'!L4+3.5314*'843 norm radn'!L4</f>
        <v>8.824005954753014</v>
      </c>
      <c r="M4" s="12">
        <f>'30 yr tmax'!M4+4.5851*'843 norm radn'!M4</f>
        <v>5.3457271651710325</v>
      </c>
      <c r="N4" s="9"/>
    </row>
    <row r="5" spans="1:14" ht="11.25">
      <c r="A5" s="4" t="s">
        <v>5</v>
      </c>
      <c r="B5" s="12">
        <f>'30 yr tmax'!B5+4.3959*'843 norm radn'!B5</f>
        <v>6.640819211246715</v>
      </c>
      <c r="C5" s="12">
        <f>'30 yr tmax'!C5+4.9624*'843 norm radn'!C5</f>
        <v>8.87299605692677</v>
      </c>
      <c r="D5" s="12">
        <f>'30 yr tmax'!D5+5.0946*'843 norm radn'!D5</f>
        <v>11.878904165356506</v>
      </c>
      <c r="E5" s="12">
        <f>'30 yr tmax'!E5+5.5365*'843 norm radn'!E5</f>
        <v>16.71605186481325</v>
      </c>
      <c r="F5" s="12">
        <f>'30 yr tmax'!F5+4.7734*'843 norm radn'!F5</f>
        <v>21.355152540675196</v>
      </c>
      <c r="G5" s="12">
        <f>'30 yr tmax'!G5+5.397*'843 norm radn'!G5</f>
        <v>26.277877044453813</v>
      </c>
      <c r="H5" s="12">
        <f>'30 yr tmax'!H5+5.1292*'843 norm radn'!H5</f>
        <v>31.045607804850263</v>
      </c>
      <c r="I5" s="12">
        <f>'30 yr tmax'!I5+5.5487*'843 norm radn'!I5</f>
        <v>30.15737978649801</v>
      </c>
      <c r="J5" s="12">
        <f>'30 yr tmax'!J5+5.7294*'843 norm radn'!J5</f>
        <v>23.74502419301014</v>
      </c>
      <c r="K5" s="12">
        <f>'30 yr tmax'!K5+5.1068*'843 norm radn'!K5</f>
        <v>16.566086026638494</v>
      </c>
      <c r="L5" s="12">
        <f>'30 yr tmax'!L5+3.5314*'843 norm radn'!L5</f>
        <v>8.971572190344702</v>
      </c>
      <c r="M5" s="12">
        <f>'30 yr tmax'!M5+4.5851*'843 norm radn'!M5</f>
        <v>6.499145137558025</v>
      </c>
      <c r="N5" s="9"/>
    </row>
    <row r="6" spans="1:14" ht="11.25">
      <c r="A6" s="4" t="s">
        <v>6</v>
      </c>
      <c r="B6" s="12">
        <f>'30 yr tmax'!B6+4.3959*'843 norm radn'!B6</f>
        <v>8.514249556130595</v>
      </c>
      <c r="C6" s="12">
        <f>'30 yr tmax'!C6+4.9624*'843 norm radn'!C6</f>
        <v>9.870870422799197</v>
      </c>
      <c r="D6" s="12">
        <f>'30 yr tmax'!D6+5.0946*'843 norm radn'!D6</f>
        <v>11.848315268747257</v>
      </c>
      <c r="E6" s="12">
        <f>'30 yr tmax'!E6+5.5365*'843 norm radn'!E6</f>
        <v>14.878630383134606</v>
      </c>
      <c r="F6" s="12">
        <f>'30 yr tmax'!F6+4.7734*'843 norm radn'!F6</f>
        <v>18.08872074876802</v>
      </c>
      <c r="G6" s="12">
        <f>'30 yr tmax'!G6+5.397*'843 norm radn'!G6</f>
        <v>22.624518314887933</v>
      </c>
      <c r="H6" s="12">
        <f>'30 yr tmax'!H6+5.1292*'843 norm radn'!H6</f>
        <v>26.614793344439754</v>
      </c>
      <c r="I6" s="12">
        <f>'30 yr tmax'!I6+5.5487*'843 norm radn'!I6</f>
        <v>27.62340509610824</v>
      </c>
      <c r="J6" s="12">
        <f>'30 yr tmax'!J6+5.7294*'843 norm radn'!J6</f>
        <v>23.663754969139735</v>
      </c>
      <c r="K6" s="12">
        <f>'30 yr tmax'!K6+5.1068*'843 norm radn'!K6</f>
        <v>18.230509790645506</v>
      </c>
      <c r="L6" s="12">
        <f>'30 yr tmax'!L6+3.5314*'843 norm radn'!L6</f>
        <v>9.179704524075529</v>
      </c>
      <c r="M6" s="12">
        <f>'30 yr tmax'!M6+4.5851*'843 norm radn'!M6</f>
        <v>7.863837327824368</v>
      </c>
      <c r="N6" s="9"/>
    </row>
    <row r="7" spans="1:14" ht="11.25">
      <c r="A7" s="4" t="s">
        <v>7</v>
      </c>
      <c r="B7" s="12">
        <f>'30 yr tmax'!B7+4.3959*'843 norm radn'!B7</f>
        <v>5.601487592746538</v>
      </c>
      <c r="C7" s="12">
        <f>'30 yr tmax'!C7+4.9624*'843 norm radn'!C7</f>
        <v>6.533744877270128</v>
      </c>
      <c r="D7" s="12">
        <f>'30 yr tmax'!D7+5.0946*'843 norm radn'!D7</f>
        <v>7.88950427695002</v>
      </c>
      <c r="E7" s="12">
        <f>'30 yr tmax'!E7+5.5365*'843 norm radn'!E7</f>
        <v>10.60029681150918</v>
      </c>
      <c r="F7" s="12">
        <f>'30 yr tmax'!F7+4.7734*'843 norm radn'!F7</f>
        <v>13.94681982190961</v>
      </c>
      <c r="G7" s="12">
        <f>'30 yr tmax'!G7+5.397*'843 norm radn'!G7</f>
        <v>18.985234256166947</v>
      </c>
      <c r="H7" s="12">
        <f>'30 yr tmax'!H7+5.1292*'843 norm radn'!H7</f>
        <v>23.86921417625288</v>
      </c>
      <c r="I7" s="12">
        <f>'30 yr tmax'!I7+5.5487*'843 norm radn'!I7</f>
        <v>24.405916617173197</v>
      </c>
      <c r="J7" s="12">
        <f>'30 yr tmax'!J7+5.7294*'843 norm radn'!J7</f>
        <v>21.081823600849606</v>
      </c>
      <c r="K7" s="12">
        <f>'30 yr tmax'!K7+5.1068*'843 norm radn'!K7</f>
        <v>14.533136369920934</v>
      </c>
      <c r="L7" s="12">
        <f>'30 yr tmax'!L7+3.5314*'843 norm radn'!L7</f>
        <v>6.41513109927617</v>
      </c>
      <c r="M7" s="12">
        <f>'30 yr tmax'!M7+4.5851*'843 norm radn'!M7</f>
        <v>5.547759437206879</v>
      </c>
      <c r="N7" s="9"/>
    </row>
    <row r="8" spans="1:14" ht="11.25">
      <c r="A8" s="4" t="s">
        <v>8</v>
      </c>
      <c r="B8" s="12">
        <f>'30 yr tmax'!B8+4.3959*'843 norm radn'!B8</f>
        <v>5.198991695066022</v>
      </c>
      <c r="C8" s="12">
        <f>'30 yr tmax'!C8+4.9624*'843 norm radn'!C8</f>
        <v>6.644916744504905</v>
      </c>
      <c r="D8" s="12">
        <f>'30 yr tmax'!D8+5.0946*'843 norm radn'!D8</f>
        <v>7.255663736246857</v>
      </c>
      <c r="E8" s="12">
        <f>'30 yr tmax'!E8+5.5365*'843 norm radn'!E8</f>
        <v>10.583871398342023</v>
      </c>
      <c r="F8" s="12">
        <f>'30 yr tmax'!F8+4.7734*'843 norm radn'!F8</f>
        <v>12.622976466452197</v>
      </c>
      <c r="G8" s="12">
        <f>'30 yr tmax'!G8+5.397*'843 norm radn'!G8</f>
        <v>18.319737399229275</v>
      </c>
      <c r="H8" s="12">
        <f>'30 yr tmax'!H8+5.1292*'843 norm radn'!H8</f>
        <v>22.076939845522446</v>
      </c>
      <c r="I8" s="12">
        <f>'30 yr tmax'!I8+5.5487*'843 norm radn'!I8</f>
        <v>22.86419507281694</v>
      </c>
      <c r="J8" s="12">
        <f>'30 yr tmax'!J8+5.7294*'843 norm radn'!J8</f>
        <v>19.36089911025658</v>
      </c>
      <c r="K8" s="12">
        <f>'30 yr tmax'!K8+5.1068*'843 norm radn'!K8</f>
        <v>13.31229481387446</v>
      </c>
      <c r="L8" s="12">
        <f>'30 yr tmax'!L8+3.5314*'843 norm radn'!L8</f>
        <v>5.98832584303592</v>
      </c>
      <c r="M8" s="12">
        <f>'30 yr tmax'!M8+4.5851*'843 norm radn'!M8</f>
        <v>5.265627852110141</v>
      </c>
      <c r="N8" s="9"/>
    </row>
    <row r="9" spans="1:14" ht="11.25">
      <c r="A9" s="4" t="s">
        <v>9</v>
      </c>
      <c r="B9" s="12">
        <f>'30 yr tmax'!B9+4.3959*'843 norm radn'!B9</f>
        <v>6.2915095383751165</v>
      </c>
      <c r="C9" s="12">
        <f>'30 yr tmax'!C9+4.9624*'843 norm radn'!C9</f>
        <v>8.237334205533347</v>
      </c>
      <c r="D9" s="12">
        <f>'30 yr tmax'!D9+5.0946*'843 norm radn'!D9</f>
        <v>10.486688785467397</v>
      </c>
      <c r="E9" s="12">
        <f>'30 yr tmax'!E9+5.5365*'843 norm radn'!E9</f>
        <v>13.364218830362875</v>
      </c>
      <c r="F9" s="12">
        <f>'30 yr tmax'!F9+4.7734*'843 norm radn'!F9</f>
        <v>17.241454651571665</v>
      </c>
      <c r="G9" s="12">
        <f>'30 yr tmax'!G9+5.397*'843 norm radn'!G9</f>
        <v>21.64316094495589</v>
      </c>
      <c r="H9" s="12">
        <f>'30 yr tmax'!H9+5.1292*'843 norm radn'!H9</f>
        <v>26.490574375423073</v>
      </c>
      <c r="I9" s="12">
        <f>'30 yr tmax'!I9+5.5487*'843 norm radn'!I9</f>
        <v>26.30475933057336</v>
      </c>
      <c r="J9" s="12">
        <f>'30 yr tmax'!J9+5.7294*'843 norm radn'!J9</f>
        <v>22.98764327056263</v>
      </c>
      <c r="K9" s="12">
        <f>'30 yr tmax'!K9+5.1068*'843 norm radn'!K9</f>
        <v>16.49741552621892</v>
      </c>
      <c r="L9" s="12">
        <f>'30 yr tmax'!L9+3.5314*'843 norm radn'!L9</f>
        <v>8.450708250165567</v>
      </c>
      <c r="M9" s="12">
        <f>'30 yr tmax'!M9+4.5851*'843 norm radn'!M9</f>
        <v>6.277522159063272</v>
      </c>
      <c r="N9" s="9"/>
    </row>
    <row r="10" spans="1:14" ht="11.25">
      <c r="A10" s="4" t="s">
        <v>10</v>
      </c>
      <c r="B10" s="12">
        <f>'30 yr tmax'!B10+4.3959*'843 norm radn'!B10</f>
        <v>9.519314641165035</v>
      </c>
      <c r="C10" s="12">
        <f>'30 yr tmax'!C10+4.9624*'843 norm radn'!C10</f>
        <v>12.312797237639389</v>
      </c>
      <c r="D10" s="12">
        <f>'30 yr tmax'!D10+5.0946*'843 norm radn'!D10</f>
        <v>14.658482430658793</v>
      </c>
      <c r="E10" s="12">
        <f>'30 yr tmax'!E10+5.5365*'843 norm radn'!E10</f>
        <v>18.008570929153645</v>
      </c>
      <c r="F10" s="12">
        <f>'30 yr tmax'!F10+4.7734*'843 norm radn'!F10</f>
        <v>21.377537963549653</v>
      </c>
      <c r="G10" s="12">
        <f>'30 yr tmax'!G10+5.397*'843 norm radn'!G10</f>
        <v>25.45032017446973</v>
      </c>
      <c r="H10" s="12">
        <f>'30 yr tmax'!H10+5.1292*'843 norm radn'!H10</f>
        <v>29.51467194845179</v>
      </c>
      <c r="I10" s="12">
        <f>'30 yr tmax'!I10+5.5487*'843 norm radn'!I10</f>
        <v>30.479859974190823</v>
      </c>
      <c r="J10" s="12">
        <f>'30 yr tmax'!J10+5.7294*'843 norm radn'!J10</f>
        <v>28.314889287738353</v>
      </c>
      <c r="K10" s="12">
        <f>'30 yr tmax'!K10+5.1068*'843 norm radn'!K10</f>
        <v>21.163115081554217</v>
      </c>
      <c r="L10" s="12">
        <f>'30 yr tmax'!L10+3.5314*'843 norm radn'!L10</f>
        <v>10.896761856378344</v>
      </c>
      <c r="M10" s="12">
        <f>'30 yr tmax'!M10+4.5851*'843 norm radn'!M10</f>
        <v>9.038824530030784</v>
      </c>
      <c r="N10" s="9"/>
    </row>
    <row r="11" spans="1:14" ht="11.25">
      <c r="A11" s="4" t="s">
        <v>11</v>
      </c>
      <c r="B11" s="12">
        <f>'30 yr tmax'!B11+4.3959*'843 norm radn'!B11</f>
        <v>7.765844077699177</v>
      </c>
      <c r="C11" s="12">
        <f>'30 yr tmax'!C11+4.9624*'843 norm radn'!C11</f>
        <v>10.369074064993521</v>
      </c>
      <c r="D11" s="12">
        <f>'30 yr tmax'!D11+5.0946*'843 norm radn'!D11</f>
        <v>13.707825739366774</v>
      </c>
      <c r="E11" s="12">
        <f>'30 yr tmax'!E11+5.5365*'843 norm radn'!E11</f>
        <v>17.364548102819157</v>
      </c>
      <c r="F11" s="12">
        <f>'30 yr tmax'!F11+4.7734*'843 norm radn'!F11</f>
        <v>21.077104050110187</v>
      </c>
      <c r="G11" s="12">
        <f>'30 yr tmax'!G11+5.397*'843 norm radn'!G11</f>
        <v>25.478530651260346</v>
      </c>
      <c r="H11" s="12">
        <f>'30 yr tmax'!H11+5.1292*'843 norm radn'!H11</f>
        <v>30.077196355474122</v>
      </c>
      <c r="I11" s="12">
        <f>'30 yr tmax'!I11+5.5487*'843 norm radn'!I11</f>
        <v>30.33310250058881</v>
      </c>
      <c r="J11" s="12">
        <f>'30 yr tmax'!J11+5.7294*'843 norm radn'!J11</f>
        <v>26.756275052655806</v>
      </c>
      <c r="K11" s="12">
        <f>'30 yr tmax'!K11+5.1068*'843 norm radn'!K11</f>
        <v>18.947361238642472</v>
      </c>
      <c r="L11" s="12">
        <f>'30 yr tmax'!L11+3.5314*'843 norm radn'!L11</f>
        <v>9.97383454012398</v>
      </c>
      <c r="M11" s="12">
        <f>'30 yr tmax'!M11+4.5851*'843 norm radn'!M11</f>
        <v>7.639180944667114</v>
      </c>
      <c r="N11" s="9"/>
    </row>
    <row r="12" spans="1:14" ht="11.25">
      <c r="A12" s="4" t="s">
        <v>12</v>
      </c>
      <c r="B12" s="12">
        <f>'30 yr tmax'!B12+4.3959*'843 norm radn'!B12</f>
        <v>6.866974828304555</v>
      </c>
      <c r="C12" s="12">
        <f>'30 yr tmax'!C12+4.9624*'843 norm radn'!C12</f>
        <v>9.223146119228725</v>
      </c>
      <c r="D12" s="12">
        <f>'30 yr tmax'!D12+5.0946*'843 norm radn'!D12</f>
        <v>10.307833985496833</v>
      </c>
      <c r="E12" s="12">
        <f>'30 yr tmax'!E12+5.5365*'843 norm radn'!E12</f>
        <v>13.759407200795337</v>
      </c>
      <c r="F12" s="12">
        <f>'30 yr tmax'!F12+4.7734*'843 norm radn'!F12</f>
        <v>18.469604417365026</v>
      </c>
      <c r="G12" s="12">
        <f>'30 yr tmax'!G12+5.397*'843 norm radn'!G12</f>
        <v>23.35633174863799</v>
      </c>
      <c r="H12" s="12">
        <f>'30 yr tmax'!H12+5.1292*'843 norm radn'!H12</f>
        <v>27.7982175340671</v>
      </c>
      <c r="I12" s="12">
        <f>'30 yr tmax'!I12+5.5487*'843 norm radn'!I12</f>
        <v>28.346079309829566</v>
      </c>
      <c r="J12" s="12">
        <f>'30 yr tmax'!J12+5.7294*'843 norm radn'!J12</f>
        <v>24.394952618108817</v>
      </c>
      <c r="K12" s="12">
        <f>'30 yr tmax'!K12+5.1068*'843 norm radn'!K12</f>
        <v>17.030494406801953</v>
      </c>
      <c r="L12" s="12">
        <f>'30 yr tmax'!L12+3.5314*'843 norm radn'!L12</f>
        <v>8.596332772989044</v>
      </c>
      <c r="M12" s="12">
        <f>'30 yr tmax'!M12+4.5851*'843 norm radn'!M12</f>
        <v>6.965163837838036</v>
      </c>
      <c r="N12" s="9"/>
    </row>
    <row r="13" spans="1:14" ht="11.25">
      <c r="A13" s="4" t="s">
        <v>13</v>
      </c>
      <c r="B13" s="12">
        <f>'30 yr tmax'!B13+4.3959*'843 norm radn'!B13</f>
        <v>5.5205736426536</v>
      </c>
      <c r="C13" s="12">
        <f>'30 yr tmax'!C13+4.9624*'843 norm radn'!C13</f>
        <v>6.57668154589396</v>
      </c>
      <c r="D13" s="12">
        <f>'30 yr tmax'!D13+5.0946*'843 norm radn'!D13</f>
        <v>7.802825764145922</v>
      </c>
      <c r="E13" s="12">
        <f>'30 yr tmax'!E13+5.5365*'843 norm radn'!E13</f>
        <v>10.576750160291905</v>
      </c>
      <c r="F13" s="12">
        <f>'30 yr tmax'!F13+4.7734*'843 norm radn'!F13</f>
        <v>13.621795430127042</v>
      </c>
      <c r="G13" s="12">
        <f>'30 yr tmax'!G13+5.397*'843 norm radn'!G13</f>
        <v>18.973740485294</v>
      </c>
      <c r="H13" s="12">
        <f>'30 yr tmax'!H13+5.1292*'843 norm radn'!H13</f>
        <v>23.51482578317372</v>
      </c>
      <c r="I13" s="12">
        <f>'30 yr tmax'!I13+5.5487*'843 norm radn'!I13</f>
        <v>24.013541235639877</v>
      </c>
      <c r="J13" s="12">
        <f>'30 yr tmax'!J13+5.7294*'843 norm radn'!J13</f>
        <v>20.649257381559273</v>
      </c>
      <c r="K13" s="12">
        <f>'30 yr tmax'!K13+5.1068*'843 norm radn'!K13</f>
        <v>14.250690293660002</v>
      </c>
      <c r="L13" s="12">
        <f>'30 yr tmax'!L13+3.5314*'843 norm radn'!L13</f>
        <v>6.385661292690986</v>
      </c>
      <c r="M13" s="12">
        <f>'30 yr tmax'!M13+4.5851*'843 norm radn'!M13</f>
        <v>5.4188623333911305</v>
      </c>
      <c r="N13" s="9"/>
    </row>
    <row r="14" spans="1:14" ht="11.25">
      <c r="A14" s="4" t="s">
        <v>14</v>
      </c>
      <c r="B14" s="12">
        <f>'30 yr tmax'!B14+4.3959*'843 norm radn'!B14</f>
        <v>6.647522869882135</v>
      </c>
      <c r="C14" s="12">
        <f>'30 yr tmax'!C14+4.9624*'843 norm radn'!C14</f>
        <v>9.050004918171831</v>
      </c>
      <c r="D14" s="12">
        <f>'30 yr tmax'!D14+5.0946*'843 norm radn'!D14</f>
        <v>10.752206023959289</v>
      </c>
      <c r="E14" s="12">
        <f>'30 yr tmax'!E14+5.5365*'843 norm radn'!E14</f>
        <v>13.905148213764011</v>
      </c>
      <c r="F14" s="12">
        <f>'30 yr tmax'!F14+4.7734*'843 norm radn'!F14</f>
        <v>17.238453689182997</v>
      </c>
      <c r="G14" s="12">
        <f>'30 yr tmax'!G14+5.397*'843 norm radn'!G14</f>
        <v>21.905404364950144</v>
      </c>
      <c r="H14" s="12">
        <f>'30 yr tmax'!H14+5.1292*'843 norm radn'!H14</f>
        <v>26.16304717506293</v>
      </c>
      <c r="I14" s="12">
        <f>'30 yr tmax'!I14+5.5487*'843 norm radn'!I14</f>
        <v>26.206968062159074</v>
      </c>
      <c r="J14" s="12">
        <f>'30 yr tmax'!J14+5.7294*'843 norm radn'!J14</f>
        <v>22.890520328894155</v>
      </c>
      <c r="K14" s="12">
        <f>'30 yr tmax'!K14+5.1068*'843 norm radn'!K14</f>
        <v>17.04022669299235</v>
      </c>
      <c r="L14" s="12">
        <f>'30 yr tmax'!L14+3.5314*'843 norm radn'!L14</f>
        <v>8.567965426731284</v>
      </c>
      <c r="M14" s="12">
        <f>'30 yr tmax'!M14+4.5851*'843 norm radn'!M14</f>
        <v>6.675156770413182</v>
      </c>
      <c r="N14" s="9"/>
    </row>
    <row r="15" spans="1:14" ht="11.25">
      <c r="A15" s="4" t="s">
        <v>15</v>
      </c>
      <c r="B15" s="12">
        <f>'30 yr tmax'!B15+4.3959*'843 norm radn'!B15</f>
        <v>7.583726763321778</v>
      </c>
      <c r="C15" s="12">
        <f>'30 yr tmax'!C15+4.9624*'843 norm radn'!C15</f>
        <v>10.33017436821798</v>
      </c>
      <c r="D15" s="12">
        <f>'30 yr tmax'!D15+5.0946*'843 norm radn'!D15</f>
        <v>12.881083692225804</v>
      </c>
      <c r="E15" s="12">
        <f>'30 yr tmax'!E15+5.5365*'843 norm radn'!E15</f>
        <v>16.464026992443774</v>
      </c>
      <c r="F15" s="12">
        <f>'30 yr tmax'!F15+4.7734*'843 norm radn'!F15</f>
        <v>20.202926885207077</v>
      </c>
      <c r="G15" s="12">
        <f>'30 yr tmax'!G15+5.397*'843 norm radn'!G15</f>
        <v>24.669485353272794</v>
      </c>
      <c r="H15" s="12">
        <f>'30 yr tmax'!H15+5.1292*'843 norm radn'!H15</f>
        <v>28.960752486770108</v>
      </c>
      <c r="I15" s="12">
        <f>'30 yr tmax'!I15+5.5487*'843 norm radn'!I15</f>
        <v>29.081667909280128</v>
      </c>
      <c r="J15" s="12">
        <f>'30 yr tmax'!J15+5.7294*'843 norm radn'!J15</f>
        <v>25.232713257297046</v>
      </c>
      <c r="K15" s="12">
        <f>'30 yr tmax'!K15+5.1068*'843 norm radn'!K15</f>
        <v>18.271294827189976</v>
      </c>
      <c r="L15" s="12">
        <f>'30 yr tmax'!L15+3.5314*'843 norm radn'!L15</f>
        <v>9.540071610249074</v>
      </c>
      <c r="M15" s="12">
        <f>'30 yr tmax'!M15+4.5851*'843 norm radn'!M15</f>
        <v>7.598956683558738</v>
      </c>
      <c r="N15" s="9"/>
    </row>
    <row r="16" spans="1:14" ht="11.25">
      <c r="A16" s="4" t="s">
        <v>16</v>
      </c>
      <c r="B16" s="12">
        <f>'30 yr tmax'!B16+4.3959*'843 norm radn'!B16</f>
        <v>8.579948529672922</v>
      </c>
      <c r="C16" s="12">
        <f>'30 yr tmax'!C16+4.9624*'843 norm radn'!C16</f>
        <v>11.123385758832228</v>
      </c>
      <c r="D16" s="12">
        <f>'30 yr tmax'!D16+5.0946*'843 norm radn'!D16</f>
        <v>13.3647879027384</v>
      </c>
      <c r="E16" s="12">
        <f>'30 yr tmax'!E16+5.5365*'843 norm radn'!E16</f>
        <v>16.831626755476183</v>
      </c>
      <c r="F16" s="12">
        <f>'30 yr tmax'!F16+4.7734*'843 norm radn'!F16</f>
        <v>20.51832899147074</v>
      </c>
      <c r="G16" s="12">
        <f>'30 yr tmax'!G16+5.397*'843 norm radn'!G16</f>
        <v>25.026487121638628</v>
      </c>
      <c r="H16" s="12">
        <f>'30 yr tmax'!H16+5.1292*'843 norm radn'!H16</f>
        <v>29.713048369869725</v>
      </c>
      <c r="I16" s="12">
        <f>'30 yr tmax'!I16+5.5487*'843 norm radn'!I16</f>
        <v>29.927464784994104</v>
      </c>
      <c r="J16" s="12">
        <f>'30 yr tmax'!J16+5.7294*'843 norm radn'!J16</f>
        <v>26.57330107297218</v>
      </c>
      <c r="K16" s="12">
        <f>'30 yr tmax'!K16+5.1068*'843 norm radn'!K16</f>
        <v>19.85975194445688</v>
      </c>
      <c r="L16" s="12">
        <f>'30 yr tmax'!L16+3.5314*'843 norm radn'!L16</f>
        <v>10.257608180455732</v>
      </c>
      <c r="M16" s="12">
        <f>'30 yr tmax'!M16+4.5851*'843 norm radn'!M16</f>
        <v>8.19930233764445</v>
      </c>
      <c r="N16" s="9"/>
    </row>
    <row r="17" spans="1:14" ht="11.25">
      <c r="A17" s="4" t="s">
        <v>17</v>
      </c>
      <c r="B17" s="12">
        <f>'30 yr tmax'!B17+4.3959*'843 norm radn'!B17</f>
        <v>5.722419534602697</v>
      </c>
      <c r="C17" s="12">
        <f>'30 yr tmax'!C17+4.9624*'843 norm radn'!C17</f>
        <v>7.126599572461309</v>
      </c>
      <c r="D17" s="12">
        <f>'30 yr tmax'!D17+5.0946*'843 norm radn'!D17</f>
        <v>8.759654929237026</v>
      </c>
      <c r="E17" s="12">
        <f>'30 yr tmax'!E17+5.5365*'843 norm radn'!E17</f>
        <v>11.931263454492278</v>
      </c>
      <c r="F17" s="12">
        <f>'30 yr tmax'!F17+4.7734*'843 norm radn'!F17</f>
        <v>16.904543138052002</v>
      </c>
      <c r="G17" s="12">
        <f>'30 yr tmax'!G17+5.397*'843 norm radn'!G17</f>
        <v>22.123997208080983</v>
      </c>
      <c r="H17" s="12">
        <f>'30 yr tmax'!H17+5.1292*'843 norm radn'!H17</f>
        <v>27.0300798311258</v>
      </c>
      <c r="I17" s="12">
        <f>'30 yr tmax'!I17+5.5487*'843 norm radn'!I17</f>
        <v>26.26517496444073</v>
      </c>
      <c r="J17" s="12">
        <f>'30 yr tmax'!J17+5.7294*'843 norm radn'!J17</f>
        <v>21.500444897476175</v>
      </c>
      <c r="K17" s="12">
        <f>'30 yr tmax'!K17+5.1068*'843 norm radn'!K17</f>
        <v>15.292834704903356</v>
      </c>
      <c r="L17" s="12">
        <f>'30 yr tmax'!L17+3.5314*'843 norm radn'!L17</f>
        <v>7.247844597590536</v>
      </c>
      <c r="M17" s="12">
        <f>'30 yr tmax'!M17+4.5851*'843 norm radn'!M17</f>
        <v>5.637348268660672</v>
      </c>
      <c r="N17" s="9"/>
    </row>
    <row r="18" spans="1:14" ht="11.25">
      <c r="A18" s="4" t="s">
        <v>18</v>
      </c>
      <c r="B18" s="12">
        <f>'30 yr tmax'!B18+4.3959*'843 norm radn'!B18</f>
        <v>7.68212483898532</v>
      </c>
      <c r="C18" s="12">
        <f>'30 yr tmax'!C18+4.9624*'843 norm radn'!C18</f>
        <v>9.447985614080597</v>
      </c>
      <c r="D18" s="12">
        <f>'30 yr tmax'!D18+5.0946*'843 norm radn'!D18</f>
        <v>10.824640447555476</v>
      </c>
      <c r="E18" s="12">
        <f>'30 yr tmax'!E18+5.5365*'843 norm radn'!E18</f>
        <v>14.013270752904994</v>
      </c>
      <c r="F18" s="12">
        <f>'30 yr tmax'!F18+4.7734*'843 norm radn'!F18</f>
        <v>17.529405115948038</v>
      </c>
      <c r="G18" s="12">
        <f>'30 yr tmax'!G18+5.397*'843 norm radn'!G18</f>
        <v>22.34299789258057</v>
      </c>
      <c r="H18" s="12">
        <f>'30 yr tmax'!H18+5.1292*'843 norm radn'!H18</f>
        <v>26.631802653846524</v>
      </c>
      <c r="I18" s="12">
        <f>'30 yr tmax'!I18+5.5487*'843 norm radn'!I18</f>
        <v>26.7244236586491</v>
      </c>
      <c r="J18" s="12">
        <f>'30 yr tmax'!J18+5.7294*'843 norm radn'!J18</f>
        <v>23.270618574524953</v>
      </c>
      <c r="K18" s="12">
        <f>'30 yr tmax'!K18+5.1068*'843 norm radn'!K18</f>
        <v>16.71810339313182</v>
      </c>
      <c r="L18" s="12">
        <f>'30 yr tmax'!L18+3.5314*'843 norm radn'!L18</f>
        <v>8.91454902683144</v>
      </c>
      <c r="M18" s="12">
        <f>'30 yr tmax'!M18+4.5851*'843 norm radn'!M18</f>
        <v>7.7328838618563775</v>
      </c>
      <c r="N18" s="9"/>
    </row>
    <row r="19" spans="1:14" ht="11.25">
      <c r="A19" s="4" t="s">
        <v>19</v>
      </c>
      <c r="B19" s="12">
        <f>'30 yr tmax'!B19+4.3959*'843 norm radn'!B19</f>
        <v>7.999732319459429</v>
      </c>
      <c r="C19" s="12">
        <f>'30 yr tmax'!C19+4.9624*'843 norm radn'!C19</f>
        <v>10.754114339916825</v>
      </c>
      <c r="D19" s="12">
        <f>'30 yr tmax'!D19+5.0946*'843 norm radn'!D19</f>
        <v>12.65087289008651</v>
      </c>
      <c r="E19" s="12">
        <f>'30 yr tmax'!E19+5.5365*'843 norm radn'!E19</f>
        <v>16.15059671834127</v>
      </c>
      <c r="F19" s="12">
        <f>'30 yr tmax'!F19+4.7734*'843 norm radn'!F19</f>
        <v>19.970604094343713</v>
      </c>
      <c r="G19" s="12">
        <f>'30 yr tmax'!G19+5.397*'843 norm radn'!G19</f>
        <v>24.390481561849896</v>
      </c>
      <c r="H19" s="12">
        <f>'30 yr tmax'!H19+5.1292*'843 norm radn'!H19</f>
        <v>28.52850602732801</v>
      </c>
      <c r="I19" s="12">
        <f>'30 yr tmax'!I19+5.5487*'843 norm radn'!I19</f>
        <v>28.936914584564065</v>
      </c>
      <c r="J19" s="12">
        <f>'30 yr tmax'!J19+5.7294*'843 norm radn'!J19</f>
        <v>25.722838246307937</v>
      </c>
      <c r="K19" s="12">
        <f>'30 yr tmax'!K19+5.1068*'843 norm radn'!K19</f>
        <v>18.861401687201997</v>
      </c>
      <c r="L19" s="12">
        <f>'30 yr tmax'!L19+3.5314*'843 norm radn'!L19</f>
        <v>9.30351132366983</v>
      </c>
      <c r="M19" s="12">
        <f>'30 yr tmax'!M19+4.5851*'843 norm radn'!M19</f>
        <v>7.7873314980810635</v>
      </c>
      <c r="N19" s="9"/>
    </row>
    <row r="20" spans="1:14" ht="11.25">
      <c r="A20" s="4" t="s">
        <v>20</v>
      </c>
      <c r="B20" s="12">
        <f>'30 yr tmax'!B20+4.3959*'843 norm radn'!B20</f>
        <v>7.1994731757446715</v>
      </c>
      <c r="C20" s="12">
        <f>'30 yr tmax'!C20+4.9624*'843 norm radn'!C20</f>
        <v>10.01230429415747</v>
      </c>
      <c r="D20" s="12">
        <f>'30 yr tmax'!D20+5.0946*'843 norm radn'!D20</f>
        <v>12.75379253349867</v>
      </c>
      <c r="E20" s="12">
        <f>'30 yr tmax'!E20+5.5365*'843 norm radn'!E20</f>
        <v>16.09775526126197</v>
      </c>
      <c r="F20" s="12">
        <f>'30 yr tmax'!F20+4.7734*'843 norm radn'!F20</f>
        <v>20.48277445154755</v>
      </c>
      <c r="G20" s="12">
        <f>'30 yr tmax'!G20+5.397*'843 norm radn'!G20</f>
        <v>25.17096890304089</v>
      </c>
      <c r="H20" s="12">
        <f>'30 yr tmax'!H20+5.1292*'843 norm radn'!H20</f>
        <v>29.267522556736957</v>
      </c>
      <c r="I20" s="12">
        <f>'30 yr tmax'!I20+5.5487*'843 norm radn'!I20</f>
        <v>29.00407146491448</v>
      </c>
      <c r="J20" s="12">
        <f>'30 yr tmax'!J20+5.7294*'843 norm radn'!J20</f>
        <v>25.01578693248996</v>
      </c>
      <c r="K20" s="12">
        <f>'30 yr tmax'!K20+5.1068*'843 norm radn'!K20</f>
        <v>17.915994031269605</v>
      </c>
      <c r="L20" s="12">
        <f>'30 yr tmax'!L20+3.5314*'843 norm radn'!L20</f>
        <v>9.331901960823215</v>
      </c>
      <c r="M20" s="12">
        <f>'30 yr tmax'!M20+4.5851*'843 norm radn'!M20</f>
        <v>7.181003946842718</v>
      </c>
      <c r="N20" s="9"/>
    </row>
    <row r="21" spans="1:14" ht="11.25">
      <c r="A21" s="4" t="s">
        <v>21</v>
      </c>
      <c r="B21" s="12">
        <f>'30 yr tmax'!B21+4.3959*'843 norm radn'!B21</f>
        <v>9.505971054172154</v>
      </c>
      <c r="C21" s="12">
        <f>'30 yr tmax'!C21+4.9624*'843 norm radn'!C21</f>
        <v>11.680532424666698</v>
      </c>
      <c r="D21" s="12">
        <f>'30 yr tmax'!D21+5.0946*'843 norm radn'!D21</f>
        <v>13.485907677029019</v>
      </c>
      <c r="E21" s="12">
        <f>'30 yr tmax'!E21+5.5365*'843 norm radn'!E21</f>
        <v>15.783554012759247</v>
      </c>
      <c r="F21" s="12">
        <f>'30 yr tmax'!F21+4.7734*'843 norm radn'!F21</f>
        <v>19.814619586387238</v>
      </c>
      <c r="G21" s="12">
        <f>'30 yr tmax'!G21+5.397*'843 norm radn'!G21</f>
        <v>24.330557442600455</v>
      </c>
      <c r="H21" s="12">
        <f>'30 yr tmax'!H21+5.1292*'843 norm radn'!H21</f>
        <v>28.880984635041337</v>
      </c>
      <c r="I21" s="12">
        <f>'30 yr tmax'!I21+5.5487*'843 norm radn'!I21</f>
        <v>29.26670869367944</v>
      </c>
      <c r="J21" s="12">
        <f>'30 yr tmax'!J21+5.7294*'843 norm radn'!J21</f>
        <v>26.169895314207405</v>
      </c>
      <c r="K21" s="12">
        <f>'30 yr tmax'!K21+5.1068*'843 norm radn'!K21</f>
        <v>19.744147691008777</v>
      </c>
      <c r="L21" s="12">
        <f>'30 yr tmax'!L21+3.5314*'843 norm radn'!L21</f>
        <v>10.523755514750118</v>
      </c>
      <c r="M21" s="12">
        <f>'30 yr tmax'!M21+4.5851*'843 norm radn'!M21</f>
        <v>9.016949752026786</v>
      </c>
      <c r="N21" s="9"/>
    </row>
    <row r="22" spans="1:14" ht="11.25">
      <c r="A22" s="4" t="s">
        <v>22</v>
      </c>
      <c r="B22" s="12">
        <f>'30 yr tmax'!B22+4.3959*'843 norm radn'!B22</f>
        <v>7.732916502589708</v>
      </c>
      <c r="C22" s="12">
        <f>'30 yr tmax'!C22+4.9624*'843 norm radn'!C22</f>
        <v>9.142378345560333</v>
      </c>
      <c r="D22" s="12">
        <f>'30 yr tmax'!D22+5.0946*'843 norm radn'!D22</f>
        <v>10.309055010786935</v>
      </c>
      <c r="E22" s="12">
        <f>'30 yr tmax'!E22+5.5365*'843 norm radn'!E22</f>
        <v>13.227952028455576</v>
      </c>
      <c r="F22" s="12">
        <f>'30 yr tmax'!F22+4.7734*'843 norm radn'!F22</f>
        <v>16.525812805142795</v>
      </c>
      <c r="G22" s="12">
        <f>'30 yr tmax'!G22+5.397*'843 norm radn'!G22</f>
        <v>21.452976637018494</v>
      </c>
      <c r="H22" s="12">
        <f>'30 yr tmax'!H22+5.1292*'843 norm radn'!H22</f>
        <v>25.918121552584008</v>
      </c>
      <c r="I22" s="12">
        <f>'30 yr tmax'!I22+5.5487*'843 norm radn'!I22</f>
        <v>26.336938680217784</v>
      </c>
      <c r="J22" s="12">
        <f>'30 yr tmax'!J22+5.7294*'843 norm radn'!J22</f>
        <v>23.186191427328644</v>
      </c>
      <c r="K22" s="12">
        <f>'30 yr tmax'!K22+5.1068*'843 norm radn'!K22</f>
        <v>16.56185239356414</v>
      </c>
      <c r="L22" s="12">
        <f>'30 yr tmax'!L22+3.5314*'843 norm radn'!L22</f>
        <v>8.437128085535722</v>
      </c>
      <c r="M22" s="12">
        <f>'30 yr tmax'!M22+4.5851*'843 norm radn'!M22</f>
        <v>7.5560458997007665</v>
      </c>
      <c r="N22" s="9"/>
    </row>
    <row r="23" spans="1:14" ht="11.25">
      <c r="A23" s="4" t="s">
        <v>23</v>
      </c>
      <c r="B23" s="12">
        <f>'30 yr tmax'!B23+4.3959*'843 norm radn'!B23</f>
        <v>10.400316636841284</v>
      </c>
      <c r="C23" s="12">
        <f>'30 yr tmax'!C23+4.9624*'843 norm radn'!C23</f>
        <v>12.057181486218887</v>
      </c>
      <c r="D23" s="12">
        <f>'30 yr tmax'!D23+5.0946*'843 norm radn'!D23</f>
        <v>13.829686640879697</v>
      </c>
      <c r="E23" s="12">
        <f>'30 yr tmax'!E23+5.5365*'843 norm radn'!E23</f>
        <v>16.331892986461384</v>
      </c>
      <c r="F23" s="12">
        <f>'30 yr tmax'!F23+4.7734*'843 norm radn'!F23</f>
        <v>19.97764600492994</v>
      </c>
      <c r="G23" s="12">
        <f>'30 yr tmax'!G23+5.397*'843 norm radn'!G23</f>
        <v>24.803498907823528</v>
      </c>
      <c r="H23" s="12">
        <f>'30 yr tmax'!H23+5.1292*'843 norm radn'!H23</f>
        <v>29.06548010097025</v>
      </c>
      <c r="I23" s="12">
        <f>'30 yr tmax'!I23+5.5487*'843 norm radn'!I23</f>
        <v>29.6736454718147</v>
      </c>
      <c r="J23" s="12">
        <f>'30 yr tmax'!J23+5.7294*'843 norm radn'!J23</f>
        <v>26.520382895980035</v>
      </c>
      <c r="K23" s="12">
        <f>'30 yr tmax'!K23+5.1068*'843 norm radn'!K23</f>
        <v>19.95894599986139</v>
      </c>
      <c r="L23" s="12">
        <f>'30 yr tmax'!L23+3.5314*'843 norm radn'!L23</f>
        <v>10.79389222582589</v>
      </c>
      <c r="M23" s="12">
        <f>'30 yr tmax'!M23+4.5851*'843 norm radn'!M23</f>
        <v>9.757318844564477</v>
      </c>
      <c r="N23" s="9"/>
    </row>
    <row r="24" spans="1:14" ht="11.25">
      <c r="A24" s="4" t="s">
        <v>24</v>
      </c>
      <c r="B24" s="12">
        <f>'30 yr tmax'!B24+4.3959*'843 norm radn'!B24</f>
        <v>9.677167565249528</v>
      </c>
      <c r="C24" s="12">
        <f>'30 yr tmax'!C24+4.9624*'843 norm radn'!C24</f>
        <v>11.66063991522</v>
      </c>
      <c r="D24" s="12">
        <f>'30 yr tmax'!D24+5.0946*'843 norm radn'!D24</f>
        <v>13.946068862820677</v>
      </c>
      <c r="E24" s="12">
        <f>'30 yr tmax'!E24+5.5365*'843 norm radn'!E24</f>
        <v>17.107347816098187</v>
      </c>
      <c r="F24" s="12">
        <f>'30 yr tmax'!F24+4.7734*'843 norm radn'!F24</f>
        <v>21.69665581751808</v>
      </c>
      <c r="G24" s="12">
        <f>'30 yr tmax'!G24+5.397*'843 norm radn'!G24</f>
        <v>26.67035743510695</v>
      </c>
      <c r="H24" s="12">
        <f>'30 yr tmax'!H24+5.1292*'843 norm radn'!H24</f>
        <v>31.058199097534768</v>
      </c>
      <c r="I24" s="12">
        <f>'30 yr tmax'!I24+5.5487*'843 norm radn'!I24</f>
        <v>30.91619214226388</v>
      </c>
      <c r="J24" s="12">
        <f>'30 yr tmax'!J24+5.7294*'843 norm radn'!J24</f>
        <v>27.183190995051532</v>
      </c>
      <c r="K24" s="12">
        <f>'30 yr tmax'!K24+5.1068*'843 norm radn'!K24</f>
        <v>20.263566352481018</v>
      </c>
      <c r="L24" s="12">
        <f>'30 yr tmax'!L24+3.5314*'843 norm radn'!L24</f>
        <v>11.04353887633454</v>
      </c>
      <c r="M24" s="12">
        <f>'30 yr tmax'!M24+4.5851*'843 norm radn'!M24</f>
        <v>8.924487378221704</v>
      </c>
      <c r="N24" s="9"/>
    </row>
    <row r="25" spans="1:14" ht="11.25">
      <c r="A25" s="4" t="s">
        <v>25</v>
      </c>
      <c r="B25" s="12">
        <f>'30 yr tmax'!B25+4.3959*'843 norm radn'!B25</f>
        <v>8.420044457617948</v>
      </c>
      <c r="C25" s="12">
        <f>'30 yr tmax'!C25+4.9624*'843 norm radn'!C25</f>
        <v>11.370737003164923</v>
      </c>
      <c r="D25" s="12">
        <f>'30 yr tmax'!D25+5.0946*'843 norm radn'!D25</f>
        <v>14.873356544390376</v>
      </c>
      <c r="E25" s="12">
        <f>'30 yr tmax'!E25+5.5365*'843 norm radn'!E25</f>
        <v>18.524874627996134</v>
      </c>
      <c r="F25" s="12">
        <f>'30 yr tmax'!F25+4.7734*'843 norm radn'!F25</f>
        <v>23.789415201264386</v>
      </c>
      <c r="G25" s="12">
        <f>'30 yr tmax'!G25+5.397*'843 norm radn'!G25</f>
        <v>28.71687001662046</v>
      </c>
      <c r="H25" s="12">
        <f>'30 yr tmax'!H25+5.1292*'843 norm radn'!H25</f>
        <v>33.397641562814485</v>
      </c>
      <c r="I25" s="12">
        <f>'30 yr tmax'!I25+5.5487*'843 norm radn'!I25</f>
        <v>33.69154046239715</v>
      </c>
      <c r="J25" s="12">
        <f>'30 yr tmax'!J25+5.7294*'843 norm radn'!J25</f>
        <v>28.570256302915134</v>
      </c>
      <c r="K25" s="12">
        <f>'30 yr tmax'!K25+5.1068*'843 norm radn'!K25</f>
        <v>20.223526024033404</v>
      </c>
      <c r="L25" s="12">
        <f>'30 yr tmax'!L25+3.5314*'843 norm radn'!L25</f>
        <v>10.273426559869048</v>
      </c>
      <c r="M25" s="12">
        <f>'30 yr tmax'!M25+4.5851*'843 norm radn'!M25</f>
        <v>7.794984446013526</v>
      </c>
      <c r="N25" s="9"/>
    </row>
    <row r="26" spans="1:14" ht="11.25">
      <c r="A26" s="4" t="s">
        <v>26</v>
      </c>
      <c r="B26" s="12">
        <f>'30 yr tmax'!B26+4.3959*'843 norm radn'!B26</f>
        <v>8.240972794256606</v>
      </c>
      <c r="C26" s="12">
        <f>'30 yr tmax'!C26+4.9624*'843 norm radn'!C26</f>
        <v>11.152211747765591</v>
      </c>
      <c r="D26" s="12">
        <f>'30 yr tmax'!D26+5.0946*'843 norm radn'!D26</f>
        <v>14.613723151625095</v>
      </c>
      <c r="E26" s="12">
        <f>'30 yr tmax'!E26+5.5365*'843 norm radn'!E26</f>
        <v>19.314478132913006</v>
      </c>
      <c r="F26" s="12">
        <f>'30 yr tmax'!F26+4.7734*'843 norm radn'!F26</f>
        <v>22.55641304838099</v>
      </c>
      <c r="G26" s="12">
        <f>'30 yr tmax'!G26+5.397*'843 norm radn'!G26</f>
        <v>27.10012360450399</v>
      </c>
      <c r="H26" s="12">
        <f>'30 yr tmax'!H26+5.1292*'843 norm radn'!H26</f>
        <v>31.037242342037484</v>
      </c>
      <c r="I26" s="12">
        <f>'30 yr tmax'!I26+5.5487*'843 norm radn'!I26</f>
        <v>32.43690843486076</v>
      </c>
      <c r="J26" s="12">
        <f>'30 yr tmax'!J26+5.7294*'843 norm radn'!J26</f>
        <v>27.74612284380265</v>
      </c>
      <c r="K26" s="12">
        <f>'30 yr tmax'!K26+5.1068*'843 norm radn'!K26</f>
        <v>19.914139894555667</v>
      </c>
      <c r="L26" s="12">
        <f>'30 yr tmax'!L26+3.5314*'843 norm radn'!L26</f>
        <v>10.79173580067015</v>
      </c>
      <c r="M26" s="12">
        <f>'30 yr tmax'!M26+4.5851*'843 norm radn'!M26</f>
        <v>7.9150774456000565</v>
      </c>
      <c r="N26" s="9"/>
    </row>
    <row r="27" spans="1:14" ht="11.25">
      <c r="A27" s="4" t="s">
        <v>27</v>
      </c>
      <c r="B27" s="12">
        <f>'30 yr tmax'!B27+4.3959*'843 norm radn'!B27</f>
        <v>4.864756402275592</v>
      </c>
      <c r="C27" s="12">
        <f>'30 yr tmax'!C27+4.9624*'843 norm radn'!C27</f>
        <v>6.6584149959986</v>
      </c>
      <c r="D27" s="12">
        <f>'30 yr tmax'!D27+5.0946*'843 norm radn'!D27</f>
        <v>8.20982593587642</v>
      </c>
      <c r="E27" s="12">
        <f>'30 yr tmax'!E27+5.5365*'843 norm radn'!E27</f>
        <v>11.693905733104646</v>
      </c>
      <c r="F27" s="12">
        <f>'30 yr tmax'!F27+4.7734*'843 norm radn'!F27</f>
        <v>17.285009802846048</v>
      </c>
      <c r="G27" s="12">
        <f>'30 yr tmax'!G27+5.397*'843 norm radn'!G27</f>
        <v>22.294936501594158</v>
      </c>
      <c r="H27" s="12">
        <f>'30 yr tmax'!H27+5.1292*'843 norm radn'!H27</f>
        <v>27.461203048376838</v>
      </c>
      <c r="I27" s="12">
        <f>'30 yr tmax'!I27+5.5487*'843 norm radn'!I27</f>
        <v>27.434340442373323</v>
      </c>
      <c r="J27" s="12">
        <f>'30 yr tmax'!J27+5.7294*'843 norm radn'!J27</f>
        <v>19.96702841663744</v>
      </c>
      <c r="K27" s="12">
        <f>'30 yr tmax'!K27+5.1068*'843 norm radn'!K27</f>
        <v>13.941239369248104</v>
      </c>
      <c r="L27" s="12">
        <f>'30 yr tmax'!L27+3.5314*'843 norm radn'!L27</f>
        <v>7.312103478600871</v>
      </c>
      <c r="M27" s="12">
        <f>'30 yr tmax'!M27+4.5851*'843 norm radn'!M27</f>
        <v>5.11658807021834</v>
      </c>
      <c r="N27" s="9"/>
    </row>
    <row r="28" spans="1:14" ht="11.25">
      <c r="A28" s="4" t="s">
        <v>28</v>
      </c>
      <c r="B28" s="12">
        <f>'30 yr tmax'!B28+4.3959*'843 norm radn'!B28</f>
        <v>7.375944583106957</v>
      </c>
      <c r="C28" s="12">
        <f>'30 yr tmax'!C28+4.9624*'843 norm radn'!C28</f>
        <v>8.948134569028426</v>
      </c>
      <c r="D28" s="12">
        <f>'30 yr tmax'!D28+5.0946*'843 norm radn'!D28</f>
        <v>11.018427089926497</v>
      </c>
      <c r="E28" s="12">
        <f>'30 yr tmax'!E28+5.5365*'843 norm radn'!E28</f>
        <v>13.602406867404884</v>
      </c>
      <c r="F28" s="12">
        <f>'30 yr tmax'!F28+4.7734*'843 norm radn'!F28</f>
        <v>17.846017230470537</v>
      </c>
      <c r="G28" s="12">
        <f>'30 yr tmax'!G28+5.397*'843 norm radn'!G28</f>
        <v>21.095563040022064</v>
      </c>
      <c r="H28" s="12">
        <f>'30 yr tmax'!H28+5.1292*'843 norm radn'!H28</f>
        <v>23.831428628059385</v>
      </c>
      <c r="I28" s="12">
        <f>'30 yr tmax'!I28+5.5487*'843 norm radn'!I28</f>
        <v>23.7886020108566</v>
      </c>
      <c r="J28" s="12">
        <f>'30 yr tmax'!J28+5.7294*'843 norm radn'!J28</f>
        <v>21.03365699781504</v>
      </c>
      <c r="K28" s="12">
        <f>'30 yr tmax'!K28+5.1068*'843 norm radn'!K28</f>
        <v>16.55379902678543</v>
      </c>
      <c r="L28" s="12">
        <f>'30 yr tmax'!L28+3.5314*'843 norm radn'!L28</f>
        <v>9.113237245189746</v>
      </c>
      <c r="M28" s="12">
        <f>'30 yr tmax'!M28+4.5851*'843 norm radn'!M28</f>
        <v>7.359703928587656</v>
      </c>
      <c r="N28" s="9"/>
    </row>
    <row r="29" spans="1:14" ht="11.25">
      <c r="A29" s="4" t="s">
        <v>29</v>
      </c>
      <c r="B29" s="12">
        <f>'30 yr tmax'!B29+4.3959*'843 norm radn'!B29</f>
        <v>6.39226315922641</v>
      </c>
      <c r="C29" s="12">
        <f>'30 yr tmax'!C29+4.9624*'843 norm radn'!C29</f>
        <v>6.464234881812899</v>
      </c>
      <c r="D29" s="12">
        <f>'30 yr tmax'!D29+5.0946*'843 norm radn'!D29</f>
        <v>7.959172177754539</v>
      </c>
      <c r="E29" s="12">
        <f>'30 yr tmax'!E29+5.5365*'843 norm radn'!E29</f>
        <v>10.840730322615219</v>
      </c>
      <c r="F29" s="12">
        <f>'30 yr tmax'!F29+4.7734*'843 norm radn'!F29</f>
        <v>12.86813812704094</v>
      </c>
      <c r="G29" s="12">
        <f>'30 yr tmax'!G29+5.397*'843 norm radn'!G29</f>
        <v>18.304596097175654</v>
      </c>
      <c r="H29" s="12">
        <f>'30 yr tmax'!H29+5.1292*'843 norm radn'!H29</f>
        <v>22.37763033312593</v>
      </c>
      <c r="I29" s="12">
        <f>'30 yr tmax'!I29+5.5487*'843 norm radn'!I29</f>
        <v>22.780529066242345</v>
      </c>
      <c r="J29" s="12">
        <f>'30 yr tmax'!J29+5.7294*'843 norm radn'!J29</f>
        <v>20.271200989696723</v>
      </c>
      <c r="K29" s="12">
        <f>'30 yr tmax'!K29+5.1068*'843 norm radn'!K29</f>
        <v>13.983802446705235</v>
      </c>
      <c r="L29" s="12">
        <f>'30 yr tmax'!L29+3.5314*'843 norm radn'!L29</f>
        <v>5.027555193434404</v>
      </c>
      <c r="M29" s="12">
        <f>'30 yr tmax'!M29+4.5851*'843 norm radn'!M29</f>
        <v>5.045784672454973</v>
      </c>
      <c r="N29" s="9"/>
    </row>
    <row r="30" spans="1:14" ht="11.25">
      <c r="A30" s="4" t="s">
        <v>30</v>
      </c>
      <c r="B30" s="12">
        <f>'30 yr tmax'!B30+4.3959*'843 norm radn'!B30</f>
        <v>8.819566267346335</v>
      </c>
      <c r="C30" s="12">
        <f>'30 yr tmax'!C30+4.9624*'843 norm radn'!C30</f>
        <v>10.881420746597428</v>
      </c>
      <c r="D30" s="12">
        <f>'30 yr tmax'!D30+5.0946*'843 norm radn'!D30</f>
        <v>12.461271179622827</v>
      </c>
      <c r="E30" s="12">
        <f>'30 yr tmax'!E30+5.5365*'843 norm radn'!E30</f>
        <v>14.97567082236951</v>
      </c>
      <c r="F30" s="12">
        <f>'30 yr tmax'!F30+4.7734*'843 norm radn'!F30</f>
        <v>18.987087193694236</v>
      </c>
      <c r="G30" s="12">
        <f>'30 yr tmax'!G30+5.397*'843 norm radn'!G30</f>
        <v>23.57438018639606</v>
      </c>
      <c r="H30" s="12">
        <f>'30 yr tmax'!H30+5.1292*'843 norm radn'!H30</f>
        <v>26.76486558541321</v>
      </c>
      <c r="I30" s="12">
        <f>'30 yr tmax'!I30+5.5487*'843 norm radn'!I30</f>
        <v>26.342930105354665</v>
      </c>
      <c r="J30" s="12">
        <f>'30 yr tmax'!J30+5.7294*'843 norm radn'!J30</f>
        <v>24.09671883372625</v>
      </c>
      <c r="K30" s="12">
        <f>'30 yr tmax'!K30+5.1068*'843 norm radn'!K30</f>
        <v>17.684537399876994</v>
      </c>
      <c r="L30" s="12">
        <f>'30 yr tmax'!L30+3.5314*'843 norm radn'!L30</f>
        <v>9.078238026519486</v>
      </c>
      <c r="M30" s="12">
        <f>'30 yr tmax'!M30+4.5851*'843 norm radn'!M30</f>
        <v>9.361884169053729</v>
      </c>
      <c r="N30" s="9"/>
    </row>
    <row r="31" spans="1:14" ht="11.25">
      <c r="A31" s="4" t="s">
        <v>31</v>
      </c>
      <c r="B31" s="12">
        <f>'30 yr tmax'!B31+4.3959*'843 norm radn'!B31</f>
        <v>6.587080327501656</v>
      </c>
      <c r="C31" s="12">
        <f>'30 yr tmax'!C31+4.9624*'843 norm radn'!C31</f>
        <v>7.980766461324393</v>
      </c>
      <c r="D31" s="12">
        <f>'30 yr tmax'!D31+5.0946*'843 norm radn'!D31</f>
        <v>9.408676674260436</v>
      </c>
      <c r="E31" s="12">
        <f>'30 yr tmax'!E31+5.5365*'843 norm radn'!E31</f>
        <v>10.849833739762278</v>
      </c>
      <c r="F31" s="12">
        <f>'30 yr tmax'!F31+4.7734*'843 norm radn'!F31</f>
        <v>14.87383578458983</v>
      </c>
      <c r="G31" s="12">
        <f>'30 yr tmax'!G31+5.397*'843 norm radn'!G31</f>
        <v>20.482256911201787</v>
      </c>
      <c r="H31" s="12">
        <f>'30 yr tmax'!H31+5.1292*'843 norm radn'!H31</f>
        <v>25.24305271408771</v>
      </c>
      <c r="I31" s="12">
        <f>'30 yr tmax'!I31+5.5487*'843 norm radn'!I31</f>
        <v>24.16974905172434</v>
      </c>
      <c r="J31" s="12">
        <f>'30 yr tmax'!J31+5.7294*'843 norm radn'!J31</f>
        <v>23.03314642808664</v>
      </c>
      <c r="K31" s="12">
        <f>'30 yr tmax'!K31+5.1068*'843 norm radn'!K31</f>
        <v>16.515828348348755</v>
      </c>
      <c r="L31" s="12">
        <f>'30 yr tmax'!L31+3.5314*'843 norm radn'!L31</f>
        <v>7.339429907262353</v>
      </c>
      <c r="M31" s="12">
        <f>'30 yr tmax'!M31+4.5851*'843 norm radn'!M31</f>
        <v>6.691833765294379</v>
      </c>
      <c r="N31" s="9"/>
    </row>
    <row r="32" spans="1:14" ht="11.25">
      <c r="A32" s="4" t="s">
        <v>32</v>
      </c>
      <c r="B32" s="12">
        <f>'30 yr tmax'!B32+4.3959*'843 norm radn'!B32</f>
        <v>7.955148452805739</v>
      </c>
      <c r="C32" s="12">
        <f>'30 yr tmax'!C32+4.9624*'843 norm radn'!C32</f>
        <v>9.136415220211358</v>
      </c>
      <c r="D32" s="12">
        <f>'30 yr tmax'!D32+5.0946*'843 norm radn'!D32</f>
        <v>11.465987451290825</v>
      </c>
      <c r="E32" s="12">
        <f>'30 yr tmax'!E32+5.5365*'843 norm radn'!E32</f>
        <v>15.79359655508822</v>
      </c>
      <c r="F32" s="12">
        <f>'30 yr tmax'!F32+4.7734*'843 norm radn'!F32</f>
        <v>20.621485060408546</v>
      </c>
      <c r="G32" s="12">
        <f>'30 yr tmax'!G32+5.397*'843 norm radn'!G32</f>
        <v>24.314791971079398</v>
      </c>
      <c r="H32" s="12">
        <f>'30 yr tmax'!H32+5.1292*'843 norm radn'!H32</f>
        <v>29.104519593923</v>
      </c>
      <c r="I32" s="12">
        <f>'30 yr tmax'!I32+5.5487*'843 norm radn'!I32</f>
        <v>28.0097384864454</v>
      </c>
      <c r="J32" s="12">
        <f>'30 yr tmax'!J32+5.7294*'843 norm radn'!J32</f>
        <v>23.505965086965375</v>
      </c>
      <c r="K32" s="12">
        <f>'30 yr tmax'!K32+5.1068*'843 norm radn'!K32</f>
        <v>17.6857612099192</v>
      </c>
      <c r="L32" s="12">
        <f>'30 yr tmax'!L32+3.5314*'843 norm radn'!L32</f>
        <v>9.294476311911842</v>
      </c>
      <c r="M32" s="12">
        <f>'30 yr tmax'!M32+4.5851*'843 norm radn'!M32</f>
        <v>8.018181112698537</v>
      </c>
      <c r="N32" s="9"/>
    </row>
    <row r="33" spans="1:14" ht="11.25">
      <c r="A33" s="4" t="s">
        <v>33</v>
      </c>
      <c r="B33" s="12">
        <f>'30 yr tmax'!B33+4.3959*'843 norm radn'!B33</f>
        <v>7.2323694831423335</v>
      </c>
      <c r="C33" s="12">
        <f>'30 yr tmax'!C33+4.9624*'843 norm radn'!C33</f>
        <v>8.968193231606687</v>
      </c>
      <c r="D33" s="12">
        <f>'30 yr tmax'!D33+5.0946*'843 norm radn'!D33</f>
        <v>11.181914772469106</v>
      </c>
      <c r="E33" s="12">
        <f>'30 yr tmax'!E33+5.5365*'843 norm radn'!E33</f>
        <v>16.353499855798475</v>
      </c>
      <c r="F33" s="12">
        <f>'30 yr tmax'!F33+4.7734*'843 norm radn'!F33</f>
        <v>19.896033474506282</v>
      </c>
      <c r="G33" s="12">
        <f>'30 yr tmax'!G33+5.397*'843 norm radn'!G33</f>
        <v>23.665459319384397</v>
      </c>
      <c r="H33" s="12">
        <f>'30 yr tmax'!H33+5.1292*'843 norm radn'!H33</f>
        <v>28.38906870985879</v>
      </c>
      <c r="I33" s="12">
        <f>'30 yr tmax'!I33+5.5487*'843 norm radn'!I33</f>
        <v>29.123464505828046</v>
      </c>
      <c r="J33" s="12">
        <f>'30 yr tmax'!J33+5.7294*'843 norm radn'!J33</f>
        <v>24.47699795700946</v>
      </c>
      <c r="K33" s="12">
        <f>'30 yr tmax'!K33+5.1068*'843 norm radn'!K33</f>
        <v>16.992372581383623</v>
      </c>
      <c r="L33" s="12">
        <f>'30 yr tmax'!L33+3.5314*'843 norm radn'!L33</f>
        <v>9.148104610142932</v>
      </c>
      <c r="M33" s="12">
        <f>'30 yr tmax'!M33+4.5851*'843 norm radn'!M33</f>
        <v>7.3080793725904165</v>
      </c>
      <c r="N33" s="9"/>
    </row>
    <row r="34" spans="1:14" ht="11.25">
      <c r="A34" s="4" t="s">
        <v>34</v>
      </c>
      <c r="B34" s="12">
        <f>'30 yr tmax'!B34+4.3959*'843 norm radn'!B34</f>
        <v>4.5782446222074515</v>
      </c>
      <c r="C34" s="12">
        <f>'30 yr tmax'!C34+4.9624*'843 norm radn'!C34</f>
        <v>5.60678306647799</v>
      </c>
      <c r="D34" s="12">
        <f>'30 yr tmax'!D34+5.0946*'843 norm radn'!D34</f>
        <v>7.2782215380161475</v>
      </c>
      <c r="E34" s="12">
        <f>'30 yr tmax'!E34+5.5365*'843 norm radn'!E34</f>
        <v>10.258609679903945</v>
      </c>
      <c r="F34" s="12">
        <f>'30 yr tmax'!F34+4.7734*'843 norm radn'!F34</f>
        <v>15.441052651119092</v>
      </c>
      <c r="G34" s="12">
        <f>'30 yr tmax'!G34+5.397*'843 norm radn'!G34</f>
        <v>21.010998549278135</v>
      </c>
      <c r="H34" s="12">
        <f>'30 yr tmax'!H34+5.1292*'843 norm radn'!H34</f>
        <v>24.88945792643593</v>
      </c>
      <c r="I34" s="12">
        <f>'30 yr tmax'!I34+5.5487*'843 norm radn'!I34</f>
        <v>23.95190669334537</v>
      </c>
      <c r="J34" s="12">
        <f>'30 yr tmax'!J34+5.7294*'843 norm radn'!J34</f>
        <v>19.326366405379204</v>
      </c>
      <c r="K34" s="12">
        <f>'30 yr tmax'!K34+5.1068*'843 norm radn'!K34</f>
        <v>13.640794775105174</v>
      </c>
      <c r="L34" s="12">
        <f>'30 yr tmax'!L34+3.5314*'843 norm radn'!L34</f>
        <v>6.820784293755128</v>
      </c>
      <c r="M34" s="12">
        <f>'30 yr tmax'!M34+4.5851*'843 norm radn'!M34</f>
        <v>4.91690925963874</v>
      </c>
      <c r="N34" s="9"/>
    </row>
    <row r="35" spans="1:14" ht="11.25">
      <c r="A35" s="4" t="s">
        <v>35</v>
      </c>
      <c r="B35" s="12">
        <f>'30 yr tmax'!B35+4.3959*'843 norm radn'!B35</f>
        <v>5.160020958179555</v>
      </c>
      <c r="C35" s="12">
        <f>'30 yr tmax'!C35+4.9624*'843 norm radn'!C35</f>
        <v>6.570866078771245</v>
      </c>
      <c r="D35" s="12">
        <f>'30 yr tmax'!D35+5.0946*'843 norm radn'!D35</f>
        <v>8.252806131285743</v>
      </c>
      <c r="E35" s="12">
        <f>'30 yr tmax'!E35+5.5365*'843 norm radn'!E35</f>
        <v>10.952565070566488</v>
      </c>
      <c r="F35" s="12">
        <f>'30 yr tmax'!F35+4.7734*'843 norm radn'!F35</f>
        <v>16.280276496611986</v>
      </c>
      <c r="G35" s="12">
        <f>'30 yr tmax'!G35+5.397*'843 norm radn'!G35</f>
        <v>21.459253100262295</v>
      </c>
      <c r="H35" s="12">
        <f>'30 yr tmax'!H35+5.1292*'843 norm radn'!H35</f>
        <v>25.467003266740015</v>
      </c>
      <c r="I35" s="12">
        <f>'30 yr tmax'!I35+5.5487*'843 norm radn'!I35</f>
        <v>24.542971733505933</v>
      </c>
      <c r="J35" s="12">
        <f>'30 yr tmax'!J35+5.7294*'843 norm radn'!J35</f>
        <v>18.693160015862503</v>
      </c>
      <c r="K35" s="12">
        <f>'30 yr tmax'!K35+5.1068*'843 norm radn'!K35</f>
        <v>13.520711489673326</v>
      </c>
      <c r="L35" s="12">
        <f>'30 yr tmax'!L35+3.5314*'843 norm radn'!L35</f>
        <v>7.3831251617153395</v>
      </c>
      <c r="M35" s="12">
        <f>'30 yr tmax'!M35+4.5851*'843 norm radn'!M35</f>
        <v>5.616183766573405</v>
      </c>
      <c r="N35" s="9"/>
    </row>
    <row r="36" spans="1:14" ht="11.25">
      <c r="A36" s="4" t="s">
        <v>36</v>
      </c>
      <c r="B36" s="12">
        <f>'30 yr tmax'!B36+4.3959*'843 norm radn'!B36</f>
        <v>4.823744867841093</v>
      </c>
      <c r="C36" s="12">
        <f>'30 yr tmax'!C36+4.9624*'843 norm radn'!C36</f>
        <v>6.934617503096331</v>
      </c>
      <c r="D36" s="12">
        <f>'30 yr tmax'!D36+5.0946*'843 norm radn'!D36</f>
        <v>9.566327499983073</v>
      </c>
      <c r="E36" s="12">
        <f>'30 yr tmax'!E36+5.5365*'843 norm radn'!E36</f>
        <v>13.387654162032096</v>
      </c>
      <c r="F36" s="12">
        <f>'30 yr tmax'!F36+4.7734*'843 norm radn'!F36</f>
        <v>19.046304273880995</v>
      </c>
      <c r="G36" s="12">
        <f>'30 yr tmax'!G36+5.397*'843 norm radn'!G36</f>
        <v>24.329076509453657</v>
      </c>
      <c r="H36" s="12">
        <f>'30 yr tmax'!H36+5.1292*'843 norm radn'!H36</f>
        <v>29.540469673978013</v>
      </c>
      <c r="I36" s="12">
        <f>'30 yr tmax'!I36+5.5487*'843 norm radn'!I36</f>
        <v>27.57305892640192</v>
      </c>
      <c r="J36" s="12">
        <f>'30 yr tmax'!J36+5.7294*'843 norm radn'!J36</f>
        <v>22.380879242062022</v>
      </c>
      <c r="K36" s="12">
        <f>'30 yr tmax'!K36+5.1068*'843 norm radn'!K36</f>
        <v>15.254784975248922</v>
      </c>
      <c r="L36" s="12">
        <f>'30 yr tmax'!L36+3.5314*'843 norm radn'!L36</f>
        <v>7.484430126295071</v>
      </c>
      <c r="M36" s="12">
        <f>'30 yr tmax'!M36+4.5851*'843 norm radn'!M36</f>
        <v>5.364667724154113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tmin'!B4+-0.1189*'843 norm radn'!B4</f>
        <v>-0.9301174303967156</v>
      </c>
      <c r="C4" s="12">
        <f>'30 yr tmin'!C4+0.0624*'843 norm radn'!C4</f>
        <v>-0.287146978998947</v>
      </c>
      <c r="D4" s="12">
        <f>'30 yr tmin'!D4+-0.3685*'843 norm radn'!D4</f>
        <v>0.6387534483766314</v>
      </c>
      <c r="E4" s="12">
        <f>'30 yr tmin'!E4+-0.0813*'843 norm radn'!E4</f>
        <v>2.388251181318185</v>
      </c>
      <c r="F4" s="12">
        <f>'30 yr tmin'!F4+-0.6797*'843 norm radn'!F4</f>
        <v>4.905165771879671</v>
      </c>
      <c r="G4" s="12">
        <f>'30 yr tmin'!G4+-0.5647*'843 norm radn'!G4</f>
        <v>7.424629397410243</v>
      </c>
      <c r="H4" s="12">
        <f>'30 yr tmin'!H4+-1.9909*'843 norm radn'!H4</f>
        <v>9.049057421139153</v>
      </c>
      <c r="I4" s="12">
        <f>'30 yr tmin'!I4+-1.6635*'843 norm radn'!I4</f>
        <v>8.893904988973818</v>
      </c>
      <c r="J4" s="12">
        <f>'30 yr tmin'!J4+-1.463*'843 norm radn'!J4</f>
        <v>6.306932478094809</v>
      </c>
      <c r="K4" s="12">
        <f>'30 yr tmin'!K4+-0.5726*'843 norm radn'!K4</f>
        <v>3.307108795687062</v>
      </c>
      <c r="L4" s="12">
        <f>'30 yr tmin'!L4+-0.6295*'843 norm radn'!L4</f>
        <v>1.0531144167987136</v>
      </c>
      <c r="M4" s="12">
        <f>'30 yr tmin'!M4+-0.035*'843 norm radn'!M4</f>
        <v>-1.0087458181459479</v>
      </c>
      <c r="N4" s="9"/>
    </row>
    <row r="5" spans="1:14" ht="11.25">
      <c r="A5" s="4" t="s">
        <v>5</v>
      </c>
      <c r="B5" s="12">
        <f>'30 yr tmin'!B5+-0.1189*'843 norm radn'!B5</f>
        <v>-0.8822478682902783</v>
      </c>
      <c r="C5" s="12">
        <f>'30 yr tmin'!C5+0.0624*'843 norm radn'!C5</f>
        <v>0.04618631185560021</v>
      </c>
      <c r="D5" s="12">
        <f>'30 yr tmin'!D5+-0.3685*'843 norm radn'!D5</f>
        <v>0.7121999401456693</v>
      </c>
      <c r="E5" s="12">
        <f>'30 yr tmin'!E5+-0.0813*'843 norm radn'!E5</f>
        <v>2.6424952557375025</v>
      </c>
      <c r="F5" s="12">
        <f>'30 yr tmin'!F5+-0.6797*'843 norm radn'!F5</f>
        <v>5.364966861797266</v>
      </c>
      <c r="G5" s="12">
        <f>'30 yr tmin'!G5+-0.5647*'843 norm radn'!G5</f>
        <v>8.236102062812105</v>
      </c>
      <c r="H5" s="12">
        <f>'30 yr tmin'!H5+-1.9909*'843 norm radn'!H5</f>
        <v>9.501401665235049</v>
      </c>
      <c r="I5" s="12">
        <f>'30 yr tmin'!I5+-1.6635*'843 norm radn'!I5</f>
        <v>9.603517711384749</v>
      </c>
      <c r="J5" s="12">
        <f>'30 yr tmin'!J5+-1.463*'843 norm radn'!J5</f>
        <v>6.91603476902052</v>
      </c>
      <c r="K5" s="12">
        <f>'30 yr tmin'!K5+-0.5726*'843 norm radn'!K5</f>
        <v>4.144090064452651</v>
      </c>
      <c r="L5" s="12">
        <f>'30 yr tmin'!L5+-0.6295*'843 norm radn'!L5</f>
        <v>1.0415969038279465</v>
      </c>
      <c r="M5" s="12">
        <f>'30 yr tmin'!M5+-0.035*'843 norm radn'!M5</f>
        <v>-0.6236570805030491</v>
      </c>
      <c r="N5" s="9"/>
    </row>
    <row r="6" spans="1:14" ht="11.25">
      <c r="A6" s="4" t="s">
        <v>6</v>
      </c>
      <c r="B6" s="12">
        <f>'30 yr tmin'!B6+-0.1189*'843 norm radn'!B6</f>
        <v>-1.427433352038019</v>
      </c>
      <c r="C6" s="12">
        <f>'30 yr tmin'!C6+0.0624*'843 norm radn'!C6</f>
        <v>-0.6865342748704921</v>
      </c>
      <c r="D6" s="12">
        <f>'30 yr tmin'!D6+-0.3685*'843 norm radn'!D6</f>
        <v>-0.6685930547115306</v>
      </c>
      <c r="E6" s="12">
        <f>'30 yr tmin'!E6+-0.0813*'843 norm radn'!E6</f>
        <v>1.1870978686627212</v>
      </c>
      <c r="F6" s="12">
        <f>'30 yr tmin'!F6+-0.6797*'843 norm radn'!F6</f>
        <v>4.001930805518577</v>
      </c>
      <c r="G6" s="12">
        <f>'30 yr tmin'!G6+-0.5647*'843 norm radn'!G6</f>
        <v>6.824192052544522</v>
      </c>
      <c r="H6" s="12">
        <f>'30 yr tmin'!H6+-1.9909*'843 norm radn'!H6</f>
        <v>9.161367841097032</v>
      </c>
      <c r="I6" s="12">
        <f>'30 yr tmin'!I6+-1.6635*'843 norm radn'!I6</f>
        <v>9.613103181398156</v>
      </c>
      <c r="J6" s="12">
        <f>'30 yr tmin'!J6+-1.463*'843 norm radn'!J6</f>
        <v>7.6049754738975395</v>
      </c>
      <c r="K6" s="12">
        <f>'30 yr tmin'!K6+-0.5726*'843 norm radn'!K6</f>
        <v>4.595666580613376</v>
      </c>
      <c r="L6" s="12">
        <f>'30 yr tmin'!L6+-0.6295*'843 norm radn'!L6</f>
        <v>0.1610114974498656</v>
      </c>
      <c r="M6" s="12">
        <f>'30 yr tmin'!M6+-0.035*'843 norm radn'!M6</f>
        <v>-1.1081207185173394</v>
      </c>
      <c r="N6" s="9"/>
    </row>
    <row r="7" spans="1:14" ht="11.25">
      <c r="A7" s="4" t="s">
        <v>7</v>
      </c>
      <c r="B7" s="12">
        <f>'30 yr tmin'!B7+-0.1189*'843 norm radn'!B7</f>
        <v>-1.9081546156139955</v>
      </c>
      <c r="C7" s="12">
        <f>'30 yr tmin'!C7+0.0624*'843 norm radn'!C7</f>
        <v>-1.0970607608532856</v>
      </c>
      <c r="D7" s="12">
        <f>'30 yr tmin'!D7+-0.3685*'843 norm radn'!D7</f>
        <v>-1.113707126380105</v>
      </c>
      <c r="E7" s="12">
        <f>'30 yr tmin'!E7+-0.0813*'843 norm radn'!E7</f>
        <v>0.6955903312967224</v>
      </c>
      <c r="F7" s="12">
        <f>'30 yr tmin'!F7+-0.6797*'843 norm radn'!F7</f>
        <v>2.7506151940017673</v>
      </c>
      <c r="G7" s="12">
        <f>'30 yr tmin'!G7+-0.5647*'843 norm radn'!G7</f>
        <v>6.2596920910769915</v>
      </c>
      <c r="H7" s="12">
        <f>'30 yr tmin'!H7+-1.9909*'843 norm radn'!H7</f>
        <v>8.895504463951132</v>
      </c>
      <c r="I7" s="12">
        <f>'30 yr tmin'!I7+-1.6635*'843 norm radn'!I7</f>
        <v>9.768246203134499</v>
      </c>
      <c r="J7" s="12">
        <f>'30 yr tmin'!J7+-1.463*'843 norm radn'!J7</f>
        <v>7.330176296288795</v>
      </c>
      <c r="K7" s="12">
        <f>'30 yr tmin'!K7+-0.5726*'843 norm radn'!K7</f>
        <v>4.207497085177269</v>
      </c>
      <c r="L7" s="12">
        <f>'30 yr tmin'!L7+-0.6295*'843 norm radn'!L7</f>
        <v>-0.5205230296750153</v>
      </c>
      <c r="M7" s="12">
        <f>'30 yr tmin'!M7+-0.035*'843 norm radn'!M7</f>
        <v>-1.7018912521651088</v>
      </c>
      <c r="N7" s="9"/>
    </row>
    <row r="8" spans="1:14" ht="11.25">
      <c r="A8" s="4" t="s">
        <v>8</v>
      </c>
      <c r="B8" s="12">
        <f>'30 yr tmin'!B8+-0.1189*'843 norm radn'!B8</f>
        <v>-2.218906279156339</v>
      </c>
      <c r="C8" s="12">
        <f>'30 yr tmin'!C8+0.0624*'843 norm radn'!C8</f>
        <v>-1.7906329991824308</v>
      </c>
      <c r="D8" s="12">
        <f>'30 yr tmin'!D8+-0.3685*'843 norm radn'!D8</f>
        <v>-1.747425133829342</v>
      </c>
      <c r="E8" s="12">
        <f>'30 yr tmin'!E8+-0.0813*'843 norm radn'!E8</f>
        <v>-0.008573782115995018</v>
      </c>
      <c r="F8" s="12">
        <f>'30 yr tmin'!F8+-0.6797*'843 norm radn'!F8</f>
        <v>1.8255316746454187</v>
      </c>
      <c r="G8" s="12">
        <f>'30 yr tmin'!G8+-0.5647*'843 norm radn'!G8</f>
        <v>5.524692290282607</v>
      </c>
      <c r="H8" s="12">
        <f>'30 yr tmin'!H8+-1.9909*'843 norm radn'!H8</f>
        <v>7.937245664343242</v>
      </c>
      <c r="I8" s="12">
        <f>'30 yr tmin'!I8+-1.6635*'843 norm radn'!I8</f>
        <v>8.730854343606435</v>
      </c>
      <c r="J8" s="12">
        <f>'30 yr tmin'!J8+-1.463*'843 norm radn'!J8</f>
        <v>6.456774636383325</v>
      </c>
      <c r="K8" s="12">
        <f>'30 yr tmin'!K8+-0.5726*'843 norm radn'!K8</f>
        <v>3.320133937020342</v>
      </c>
      <c r="L8" s="12">
        <f>'30 yr tmin'!L8+-0.6295*'843 norm radn'!L8</f>
        <v>-1.1870479464776325</v>
      </c>
      <c r="M8" s="12">
        <f>'30 yr tmin'!M8+-0.035*'843 norm radn'!M8</f>
        <v>-2.2058443599537316</v>
      </c>
      <c r="N8" s="9"/>
    </row>
    <row r="9" spans="1:14" ht="11.25">
      <c r="A9" s="4" t="s">
        <v>9</v>
      </c>
      <c r="B9" s="12">
        <f>'30 yr tmin'!B9+-0.1189*'843 norm radn'!B9</f>
        <v>-0.7700949712488457</v>
      </c>
      <c r="C9" s="12">
        <f>'30 yr tmin'!C9+0.0624*'843 norm radn'!C9</f>
        <v>-0.46180685667715604</v>
      </c>
      <c r="D9" s="12">
        <f>'30 yr tmin'!D9+-0.3685*'843 norm radn'!D9</f>
        <v>0.1767352064058541</v>
      </c>
      <c r="E9" s="12">
        <f>'30 yr tmin'!E9+-0.0813*'843 norm radn'!E9</f>
        <v>1.6535354482238775</v>
      </c>
      <c r="F9" s="12">
        <f>'30 yr tmin'!F9+-0.6797*'843 norm radn'!F9</f>
        <v>4.138113980250291</v>
      </c>
      <c r="G9" s="12">
        <f>'30 yr tmin'!G9+-0.5647*'843 norm radn'!G9</f>
        <v>7.154829908168132</v>
      </c>
      <c r="H9" s="12">
        <f>'30 yr tmin'!H9+-1.9909*'843 norm radn'!H9</f>
        <v>9.449728120558802</v>
      </c>
      <c r="I9" s="12">
        <f>'30 yr tmin'!I9+-1.6635*'843 norm radn'!I9</f>
        <v>9.929153288804804</v>
      </c>
      <c r="J9" s="12">
        <f>'30 yr tmin'!J9+-1.463*'843 norm radn'!J9</f>
        <v>7.5860365649399375</v>
      </c>
      <c r="K9" s="12">
        <f>'30 yr tmin'!K9+-0.5726*'843 norm radn'!K9</f>
        <v>4.75270225379632</v>
      </c>
      <c r="L9" s="12">
        <f>'30 yr tmin'!L9+-0.6295*'843 norm radn'!L9</f>
        <v>0.8166192321800916</v>
      </c>
      <c r="M9" s="12">
        <f>'30 yr tmin'!M9+-0.035*'843 norm radn'!M9</f>
        <v>-1.0204386546786797</v>
      </c>
      <c r="N9" s="9"/>
    </row>
    <row r="10" spans="1:14" ht="11.25">
      <c r="A10" s="4" t="s">
        <v>10</v>
      </c>
      <c r="B10" s="12">
        <f>'30 yr tmin'!B10+-0.1189*'843 norm radn'!B10</f>
        <v>0.20480982032472922</v>
      </c>
      <c r="C10" s="12">
        <f>'30 yr tmin'!C10+0.0624*'843 norm radn'!C10</f>
        <v>1.3492017063575483</v>
      </c>
      <c r="D10" s="12">
        <f>'30 yr tmin'!D10+-0.3685*'843 norm radn'!D10</f>
        <v>1.606443925784602</v>
      </c>
      <c r="E10" s="12">
        <f>'30 yr tmin'!E10+-0.0813*'843 norm radn'!E10</f>
        <v>3.333794488117007</v>
      </c>
      <c r="F10" s="12">
        <f>'30 yr tmin'!F10+-0.6797*'843 norm radn'!F10</f>
        <v>5.876343370799702</v>
      </c>
      <c r="G10" s="12">
        <f>'30 yr tmin'!G10+-0.5647*'843 norm radn'!G10</f>
        <v>8.976206076982944</v>
      </c>
      <c r="H10" s="12">
        <f>'30 yr tmin'!H10+-1.9909*'843 norm radn'!H10</f>
        <v>10.419334324617353</v>
      </c>
      <c r="I10" s="12">
        <f>'30 yr tmin'!I10+-1.6635*'843 norm radn'!I10</f>
        <v>10.61689818028251</v>
      </c>
      <c r="J10" s="12">
        <f>'30 yr tmin'!J10+-1.463*'843 norm radn'!J10</f>
        <v>8.196054904883372</v>
      </c>
      <c r="K10" s="12">
        <f>'30 yr tmin'!K10+-0.5726*'843 norm radn'!K10</f>
        <v>5.744423181699314</v>
      </c>
      <c r="L10" s="12">
        <f>'30 yr tmin'!L10+-0.6295*'843 norm radn'!L10</f>
        <v>2.0014550635469877</v>
      </c>
      <c r="M10" s="12">
        <f>'30 yr tmin'!M10+-0.035*'843 norm radn'!M10</f>
        <v>0.3722233193275878</v>
      </c>
      <c r="N10" s="9"/>
    </row>
    <row r="11" spans="1:14" ht="11.25">
      <c r="A11" s="4" t="s">
        <v>11</v>
      </c>
      <c r="B11" s="12">
        <f>'30 yr tmin'!B11+-0.1189*'843 norm radn'!B11</f>
        <v>-0.49374391156269076</v>
      </c>
      <c r="C11" s="12">
        <f>'30 yr tmin'!C11+0.0624*'843 norm radn'!C11</f>
        <v>0.25242427487820324</v>
      </c>
      <c r="D11" s="12">
        <f>'30 yr tmin'!D11+-0.3685*'843 norm radn'!D11</f>
        <v>0.8811754043582114</v>
      </c>
      <c r="E11" s="12">
        <f>'30 yr tmin'!E11+-0.0813*'843 norm radn'!E11</f>
        <v>2.6300356252579795</v>
      </c>
      <c r="F11" s="12">
        <f>'30 yr tmin'!F11+-0.6797*'843 norm radn'!F11</f>
        <v>5.047926504617276</v>
      </c>
      <c r="G11" s="12">
        <f>'30 yr tmin'!G11+-0.5647*'843 norm radn'!G11</f>
        <v>8.052327912031366</v>
      </c>
      <c r="H11" s="12">
        <f>'30 yr tmin'!H11+-1.9909*'843 norm radn'!H11</f>
        <v>9.317435423825659</v>
      </c>
      <c r="I11" s="12">
        <f>'30 yr tmin'!I11+-1.6635*'843 norm radn'!I11</f>
        <v>9.440976082734789</v>
      </c>
      <c r="J11" s="12">
        <f>'30 yr tmin'!J11+-1.463*'843 norm radn'!J11</f>
        <v>6.708882186261136</v>
      </c>
      <c r="K11" s="12">
        <f>'30 yr tmin'!K11+-0.5726*'843 norm radn'!K11</f>
        <v>4.10133957757369</v>
      </c>
      <c r="L11" s="12">
        <f>'30 yr tmin'!L11+-0.6295*'843 norm radn'!L11</f>
        <v>1.3877162476615377</v>
      </c>
      <c r="M11" s="12">
        <f>'30 yr tmin'!M11+-0.035*'843 norm radn'!M11</f>
        <v>-0.22701605920554602</v>
      </c>
      <c r="N11" s="9"/>
    </row>
    <row r="12" spans="1:14" ht="11.25">
      <c r="A12" s="4" t="s">
        <v>12</v>
      </c>
      <c r="B12" s="12">
        <f>'30 yr tmin'!B12+-0.1189*'843 norm radn'!B12</f>
        <v>-0.30729846154039253</v>
      </c>
      <c r="C12" s="12">
        <f>'30 yr tmin'!C12+0.0624*'843 norm radn'!C12</f>
        <v>0.456876575415096</v>
      </c>
      <c r="D12" s="12">
        <f>'30 yr tmin'!D12+-0.3685*'843 norm radn'!D12</f>
        <v>0.7594753614306162</v>
      </c>
      <c r="E12" s="12">
        <f>'30 yr tmin'!E12+-0.0813*'843 norm radn'!E12</f>
        <v>2.325705805937928</v>
      </c>
      <c r="F12" s="12">
        <f>'30 yr tmin'!F12+-0.6797*'843 norm radn'!F12</f>
        <v>5.006276422993461</v>
      </c>
      <c r="G12" s="12">
        <f>'30 yr tmin'!G12+-0.5647*'843 norm radn'!G12</f>
        <v>8.091871310273138</v>
      </c>
      <c r="H12" s="12">
        <f>'30 yr tmin'!H12+-1.9909*'843 norm radn'!H12</f>
        <v>10.215200949743783</v>
      </c>
      <c r="I12" s="12">
        <f>'30 yr tmin'!I12+-1.6635*'843 norm radn'!I12</f>
        <v>11.04714564998982</v>
      </c>
      <c r="J12" s="12">
        <f>'30 yr tmin'!J12+-1.463*'843 norm radn'!J12</f>
        <v>8.947935965320418</v>
      </c>
      <c r="K12" s="12">
        <f>'30 yr tmin'!K12+-0.5726*'843 norm radn'!K12</f>
        <v>5.869593268321689</v>
      </c>
      <c r="L12" s="12">
        <f>'30 yr tmin'!L12+-0.6295*'843 norm radn'!L12</f>
        <v>1.5302283851739815</v>
      </c>
      <c r="M12" s="12">
        <f>'30 yr tmin'!M12+-0.035*'843 norm radn'!M12</f>
        <v>-0.43103110822541085</v>
      </c>
      <c r="N12" s="9"/>
    </row>
    <row r="13" spans="1:14" ht="11.25">
      <c r="A13" s="4" t="s">
        <v>13</v>
      </c>
      <c r="B13" s="12">
        <f>'30 yr tmin'!B13+-0.1189*'843 norm radn'!B13</f>
        <v>-2.1979290261633597</v>
      </c>
      <c r="C13" s="12">
        <f>'30 yr tmin'!C13+0.0624*'843 norm radn'!C13</f>
        <v>-1.647480064391467</v>
      </c>
      <c r="D13" s="12">
        <f>'30 yr tmin'!D13+-0.3685*'843 norm radn'!D13</f>
        <v>-1.5184629399928888</v>
      </c>
      <c r="E13" s="12">
        <f>'30 yr tmin'!E13+-0.0813*'843 norm radn'!E13</f>
        <v>0.12838800902524486</v>
      </c>
      <c r="F13" s="12">
        <f>'30 yr tmin'!F13+-0.6797*'843 norm radn'!F13</f>
        <v>2.113084100670937</v>
      </c>
      <c r="G13" s="12">
        <f>'30 yr tmin'!G13+-0.5647*'843 norm radn'!G13</f>
        <v>5.6214394567267885</v>
      </c>
      <c r="H13" s="12">
        <f>'30 yr tmin'!H13+-1.9909*'843 norm radn'!H13</f>
        <v>8.325199514208734</v>
      </c>
      <c r="I13" s="12">
        <f>'30 yr tmin'!I13+-1.6635*'843 norm radn'!I13</f>
        <v>9.226920567793009</v>
      </c>
      <c r="J13" s="12">
        <f>'30 yr tmin'!J13+-1.463*'843 norm radn'!J13</f>
        <v>7.010674145770723</v>
      </c>
      <c r="K13" s="12">
        <f>'30 yr tmin'!K13+-0.5726*'843 norm radn'!K13</f>
        <v>3.8121788082263417</v>
      </c>
      <c r="L13" s="12">
        <f>'30 yr tmin'!L13+-0.6295*'843 norm radn'!L13</f>
        <v>-0.9322177560596294</v>
      </c>
      <c r="M13" s="12">
        <f>'30 yr tmin'!M13+-0.035*'843 norm radn'!M13</f>
        <v>-2.1283876429453423</v>
      </c>
      <c r="N13" s="9"/>
    </row>
    <row r="14" spans="1:14" ht="11.25">
      <c r="A14" s="4" t="s">
        <v>14</v>
      </c>
      <c r="B14" s="12">
        <f>'30 yr tmin'!B14+-0.1189*'843 norm radn'!B14</f>
        <v>-0.6986579470026584</v>
      </c>
      <c r="C14" s="12">
        <f>'30 yr tmin'!C14+0.0624*'843 norm radn'!C14</f>
        <v>0.3559568569429958</v>
      </c>
      <c r="D14" s="12">
        <f>'30 yr tmin'!D14+-0.3685*'843 norm radn'!D14</f>
        <v>0.6634990146765205</v>
      </c>
      <c r="E14" s="12">
        <f>'30 yr tmin'!E14+-0.0813*'843 norm radn'!E14</f>
        <v>2.5279710015751804</v>
      </c>
      <c r="F14" s="12">
        <f>'30 yr tmin'!F14+-0.6797*'843 norm radn'!F14</f>
        <v>4.810712076813659</v>
      </c>
      <c r="G14" s="12">
        <f>'30 yr tmin'!G14+-0.5647*'843 norm radn'!G14</f>
        <v>7.997199954625283</v>
      </c>
      <c r="H14" s="12">
        <f>'30 yr tmin'!H14+-1.9909*'843 norm radn'!H14</f>
        <v>10.02885233158528</v>
      </c>
      <c r="I14" s="12">
        <f>'30 yr tmin'!I14+-1.6635*'843 norm radn'!I14</f>
        <v>10.658871200208765</v>
      </c>
      <c r="J14" s="12">
        <f>'30 yr tmin'!J14+-1.463*'843 norm radn'!J14</f>
        <v>8.400137668661264</v>
      </c>
      <c r="K14" s="12">
        <f>'30 yr tmin'!K14+-0.5726*'843 norm radn'!K14</f>
        <v>5.67971453661639</v>
      </c>
      <c r="L14" s="12">
        <f>'30 yr tmin'!L14+-0.6295*'843 norm radn'!L14</f>
        <v>1.2531108806344953</v>
      </c>
      <c r="M14" s="12">
        <f>'30 yr tmin'!M14+-0.035*'843 norm radn'!M14</f>
        <v>-0.3272906778400605</v>
      </c>
      <c r="N14" s="9"/>
    </row>
    <row r="15" spans="1:14" ht="11.25">
      <c r="A15" s="4" t="s">
        <v>15</v>
      </c>
      <c r="B15" s="12">
        <f>'30 yr tmin'!B15+-0.1189*'843 norm radn'!B15</f>
        <v>-0.5969323943126458</v>
      </c>
      <c r="C15" s="12">
        <f>'30 yr tmin'!C15+0.0624*'843 norm radn'!C15</f>
        <v>0.7544500404193136</v>
      </c>
      <c r="D15" s="12">
        <f>'30 yr tmin'!D15+-0.3685*'843 norm radn'!D15</f>
        <v>1.2686433987780772</v>
      </c>
      <c r="E15" s="12">
        <f>'30 yr tmin'!E15+-0.0813*'843 norm radn'!E15</f>
        <v>3.227106403958154</v>
      </c>
      <c r="F15" s="12">
        <f>'30 yr tmin'!F15+-0.6797*'843 norm radn'!F15</f>
        <v>5.301531528077419</v>
      </c>
      <c r="G15" s="12">
        <f>'30 yr tmin'!G15+-0.5647*'843 norm radn'!G15</f>
        <v>8.390495019641811</v>
      </c>
      <c r="H15" s="12">
        <f>'30 yr tmin'!H15+-1.9909*'843 norm radn'!H15</f>
        <v>9.19092799541632</v>
      </c>
      <c r="I15" s="12">
        <f>'30 yr tmin'!I15+-1.6635*'843 norm radn'!I15</f>
        <v>9.50649619422793</v>
      </c>
      <c r="J15" s="12">
        <f>'30 yr tmin'!J15+-1.463*'843 norm radn'!J15</f>
        <v>6.963828761227079</v>
      </c>
      <c r="K15" s="12">
        <f>'30 yr tmin'!K15+-0.5726*'843 norm radn'!K15</f>
        <v>4.2874435227443835</v>
      </c>
      <c r="L15" s="12">
        <f>'30 yr tmin'!L15+-0.6295*'843 norm radn'!L15</f>
        <v>1.4759089656646678</v>
      </c>
      <c r="M15" s="12">
        <f>'30 yr tmin'!M15+-0.035*'843 norm radn'!M15</f>
        <v>-0.028999036863875567</v>
      </c>
      <c r="N15" s="9"/>
    </row>
    <row r="16" spans="1:14" ht="11.25">
      <c r="A16" s="4" t="s">
        <v>16</v>
      </c>
      <c r="B16" s="12">
        <f>'30 yr tmin'!B16+-0.1189*'843 norm radn'!B16</f>
        <v>-0.10494458021750053</v>
      </c>
      <c r="C16" s="12">
        <f>'30 yr tmin'!C16+0.0624*'843 norm radn'!C16</f>
        <v>0.8543646766385482</v>
      </c>
      <c r="D16" s="12">
        <f>'30 yr tmin'!D16+-0.3685*'843 norm radn'!D16</f>
        <v>1.277055246308032</v>
      </c>
      <c r="E16" s="12">
        <f>'30 yr tmin'!E16+-0.0813*'843 norm radn'!E16</f>
        <v>3.027582180940989</v>
      </c>
      <c r="F16" s="12">
        <f>'30 yr tmin'!F16+-0.6797*'843 norm radn'!F16</f>
        <v>5.385099045648246</v>
      </c>
      <c r="G16" s="12">
        <f>'30 yr tmin'!G16+-0.5647*'843 norm radn'!G16</f>
        <v>8.574067578730899</v>
      </c>
      <c r="H16" s="12">
        <f>'30 yr tmin'!H16+-1.9909*'843 norm radn'!H16</f>
        <v>9.931814318105427</v>
      </c>
      <c r="I16" s="12">
        <f>'30 yr tmin'!I16+-1.6635*'843 norm radn'!I16</f>
        <v>10.292766293034822</v>
      </c>
      <c r="J16" s="12">
        <f>'30 yr tmin'!J16+-1.463*'843 norm radn'!J16</f>
        <v>8.00453459877853</v>
      </c>
      <c r="K16" s="12">
        <f>'30 yr tmin'!K16+-0.5726*'843 norm radn'!K16</f>
        <v>5.199950269562934</v>
      </c>
      <c r="L16" s="12">
        <f>'30 yr tmin'!L16+-0.6295*'843 norm radn'!L16</f>
        <v>1.8549571417576929</v>
      </c>
      <c r="M16" s="12">
        <f>'30 yr tmin'!M16+-0.035*'843 norm radn'!M16</f>
        <v>0.1702349824829217</v>
      </c>
      <c r="N16" s="9"/>
    </row>
    <row r="17" spans="1:14" ht="11.25">
      <c r="A17" s="4" t="s">
        <v>17</v>
      </c>
      <c r="B17" s="12">
        <f>'30 yr tmin'!B17+-0.1189*'843 norm radn'!B17</f>
        <v>-1.1952741606188177</v>
      </c>
      <c r="C17" s="12">
        <f>'30 yr tmin'!C17+0.0624*'843 norm radn'!C17</f>
        <v>-0.8493672792758372</v>
      </c>
      <c r="D17" s="12">
        <f>'30 yr tmin'!D17+-0.3685*'843 norm radn'!D17</f>
        <v>-0.5081071804310141</v>
      </c>
      <c r="E17" s="12">
        <f>'30 yr tmin'!E17+-0.0813*'843 norm radn'!E17</f>
        <v>0.9319928260001404</v>
      </c>
      <c r="F17" s="12">
        <f>'30 yr tmin'!F17+-0.6797*'843 norm radn'!F17</f>
        <v>3.2440193633607186</v>
      </c>
      <c r="G17" s="12">
        <f>'30 yr tmin'!G17+-0.5647*'843 norm radn'!G17</f>
        <v>6.337107425717374</v>
      </c>
      <c r="H17" s="12">
        <f>'30 yr tmin'!H17+-1.9909*'843 norm radn'!H17</f>
        <v>8.258093672348837</v>
      </c>
      <c r="I17" s="12">
        <f>'30 yr tmin'!I17+-1.6635*'843 norm radn'!I17</f>
        <v>8.631360759574827</v>
      </c>
      <c r="J17" s="12">
        <f>'30 yr tmin'!J17+-1.463*'843 norm radn'!J17</f>
        <v>6.474208314132781</v>
      </c>
      <c r="K17" s="12">
        <f>'30 yr tmin'!K17+-0.5726*'843 norm radn'!K17</f>
        <v>4.018665866682137</v>
      </c>
      <c r="L17" s="12">
        <f>'30 yr tmin'!L17+-0.6295*'843 norm radn'!L17</f>
        <v>0.29234916062093164</v>
      </c>
      <c r="M17" s="12">
        <f>'30 yr tmin'!M17+-0.035*'843 norm radn'!M17</f>
        <v>-1.2277654117474261</v>
      </c>
      <c r="N17" s="9"/>
    </row>
    <row r="18" spans="1:14" ht="11.25">
      <c r="A18" s="4" t="s">
        <v>18</v>
      </c>
      <c r="B18" s="12">
        <f>'30 yr tmin'!B18+-0.1189*'843 norm radn'!B18</f>
        <v>0.297701348220989</v>
      </c>
      <c r="C18" s="12">
        <f>'30 yr tmin'!C18+0.0624*'843 norm radn'!C18</f>
        <v>1.3534165529418485</v>
      </c>
      <c r="D18" s="12">
        <f>'30 yr tmin'!D18+-0.3685*'843 norm radn'!D18</f>
        <v>1.3727260226663147</v>
      </c>
      <c r="E18" s="12">
        <f>'30 yr tmin'!E18+-0.0813*'843 norm radn'!E18</f>
        <v>2.9263832904883635</v>
      </c>
      <c r="F18" s="12">
        <f>'30 yr tmin'!F18+-0.6797*'843 norm radn'!F18</f>
        <v>5.297761206412645</v>
      </c>
      <c r="G18" s="12">
        <f>'30 yr tmin'!G18+-0.5647*'843 norm radn'!G18</f>
        <v>8.793266461007923</v>
      </c>
      <c r="H18" s="12">
        <f>'30 yr tmin'!H18+-1.9909*'843 norm radn'!H18</f>
        <v>10.602164878822615</v>
      </c>
      <c r="I18" s="12">
        <f>'30 yr tmin'!I18+-1.6635*'843 norm radn'!I18</f>
        <v>10.893678022570551</v>
      </c>
      <c r="J18" s="12">
        <f>'30 yr tmin'!J18+-1.463*'843 norm radn'!J18</f>
        <v>8.954149653623416</v>
      </c>
      <c r="K18" s="12">
        <f>'30 yr tmin'!K18+-0.5726*'843 norm radn'!K18</f>
        <v>5.893407612808945</v>
      </c>
      <c r="L18" s="12">
        <f>'30 yr tmin'!L18+-0.6295*'843 norm radn'!L18</f>
        <v>1.7626327766918526</v>
      </c>
      <c r="M18" s="12">
        <f>'30 yr tmin'!M18+-0.035*'843 norm radn'!M18</f>
        <v>0.36997864056073515</v>
      </c>
      <c r="N18" s="9"/>
    </row>
    <row r="19" spans="1:14" ht="11.25">
      <c r="A19" s="4" t="s">
        <v>19</v>
      </c>
      <c r="B19" s="12">
        <f>'30 yr tmin'!B19+-0.1189*'843 norm radn'!B19</f>
        <v>0.2053394816115639</v>
      </c>
      <c r="C19" s="12">
        <f>'30 yr tmin'!C19+0.0624*'843 norm radn'!C19</f>
        <v>1.1522361629072244</v>
      </c>
      <c r="D19" s="12">
        <f>'30 yr tmin'!D19+-0.3685*'843 norm radn'!D19</f>
        <v>1.0925280375305462</v>
      </c>
      <c r="E19" s="12">
        <f>'30 yr tmin'!E19+-0.0813*'843 norm radn'!E19</f>
        <v>2.9317089292511254</v>
      </c>
      <c r="F19" s="12">
        <f>'30 yr tmin'!F19+-0.6797*'843 norm radn'!F19</f>
        <v>5.506134075726856</v>
      </c>
      <c r="G19" s="12">
        <f>'30 yr tmin'!G19+-0.5647*'843 norm radn'!G19</f>
        <v>8.698761360389728</v>
      </c>
      <c r="H19" s="12">
        <f>'30 yr tmin'!H19+-1.9909*'843 norm radn'!H19</f>
        <v>10.303444465061347</v>
      </c>
      <c r="I19" s="12">
        <f>'30 yr tmin'!I19+-1.6635*'843 norm radn'!I19</f>
        <v>11.049893234194979</v>
      </c>
      <c r="J19" s="12">
        <f>'30 yr tmin'!J19+-1.463*'843 norm radn'!J19</f>
        <v>8.89402514148977</v>
      </c>
      <c r="K19" s="12">
        <f>'30 yr tmin'!K19+-0.5726*'843 norm radn'!K19</f>
        <v>6.033402795078745</v>
      </c>
      <c r="L19" s="12">
        <f>'30 yr tmin'!L19+-0.6295*'843 norm radn'!L19</f>
        <v>1.9002519175822172</v>
      </c>
      <c r="M19" s="12">
        <f>'30 yr tmin'!M19+-0.035*'843 norm radn'!M19</f>
        <v>0.3726163873344448</v>
      </c>
      <c r="N19" s="9"/>
    </row>
    <row r="20" spans="1:14" ht="11.25">
      <c r="A20" s="4" t="s">
        <v>20</v>
      </c>
      <c r="B20" s="12">
        <f>'30 yr tmin'!B20+-0.1189*'843 norm radn'!B20</f>
        <v>-0.300063095292441</v>
      </c>
      <c r="C20" s="12">
        <f>'30 yr tmin'!C20+0.0624*'843 norm radn'!C20</f>
        <v>0.5542253320883899</v>
      </c>
      <c r="D20" s="12">
        <f>'30 yr tmin'!D20+-0.3685*'843 norm radn'!D20</f>
        <v>1.3778505577289168</v>
      </c>
      <c r="E20" s="12">
        <f>'30 yr tmin'!E20+-0.0813*'843 norm radn'!E20</f>
        <v>3.129547999143756</v>
      </c>
      <c r="F20" s="12">
        <f>'30 yr tmin'!F20+-0.6797*'843 norm radn'!F20</f>
        <v>5.91864042512321</v>
      </c>
      <c r="G20" s="12">
        <f>'30 yr tmin'!G20+-0.5647*'843 norm radn'!G20</f>
        <v>8.711266233176358</v>
      </c>
      <c r="H20" s="12">
        <f>'30 yr tmin'!H20+-1.9909*'843 norm radn'!H20</f>
        <v>9.965930231184666</v>
      </c>
      <c r="I20" s="12">
        <f>'30 yr tmin'!I20+-1.6635*'843 norm radn'!I20</f>
        <v>10.059739599926967</v>
      </c>
      <c r="J20" s="12">
        <f>'30 yr tmin'!J20+-1.463*'843 norm radn'!J20</f>
        <v>7.3192208115626745</v>
      </c>
      <c r="K20" s="12">
        <f>'30 yr tmin'!K20+-0.5726*'843 norm radn'!K20</f>
        <v>4.393644125028398</v>
      </c>
      <c r="L20" s="12">
        <f>'30 yr tmin'!L20+-0.6295*'843 norm radn'!L20</f>
        <v>1.8595394788644124</v>
      </c>
      <c r="M20" s="12">
        <f>'30 yr tmin'!M20+-0.035*'843 norm radn'!M20</f>
        <v>0.0711380039389555</v>
      </c>
      <c r="N20" s="9"/>
    </row>
    <row r="21" spans="1:14" ht="11.25">
      <c r="A21" s="4" t="s">
        <v>21</v>
      </c>
      <c r="B21" s="12">
        <f>'30 yr tmin'!B21+-0.1189*'843 norm radn'!B21</f>
        <v>0.19435156433470524</v>
      </c>
      <c r="C21" s="12">
        <f>'30 yr tmin'!C21+0.0624*'843 norm radn'!C21</f>
        <v>1.0550832708566826</v>
      </c>
      <c r="D21" s="12">
        <f>'30 yr tmin'!D21+-0.3685*'843 norm radn'!D21</f>
        <v>1.1827607704264922</v>
      </c>
      <c r="E21" s="12">
        <f>'30 yr tmin'!E21+-0.0813*'843 norm radn'!E21</f>
        <v>3.0326934089700486</v>
      </c>
      <c r="F21" s="12">
        <f>'30 yr tmin'!F21+-0.6797*'843 norm radn'!F21</f>
        <v>5.328345218739807</v>
      </c>
      <c r="G21" s="12">
        <f>'30 yr tmin'!G21+-0.5647*'843 norm radn'!G21</f>
        <v>8.615494573311752</v>
      </c>
      <c r="H21" s="12">
        <f>'30 yr tmin'!H21+-1.9909*'843 norm radn'!H21</f>
        <v>10.299519942699876</v>
      </c>
      <c r="I21" s="12">
        <f>'30 yr tmin'!I21+-1.6635*'843 norm radn'!I21</f>
        <v>10.830900947620929</v>
      </c>
      <c r="J21" s="12">
        <f>'30 yr tmin'!J21+-1.463*'843 norm radn'!J21</f>
        <v>8.833079058071451</v>
      </c>
      <c r="K21" s="12">
        <f>'30 yr tmin'!K21+-0.5726*'843 norm radn'!K21</f>
        <v>5.712912397612668</v>
      </c>
      <c r="L21" s="12">
        <f>'30 yr tmin'!L21+-0.6295*'843 norm radn'!L21</f>
        <v>1.64316585588288</v>
      </c>
      <c r="M21" s="12">
        <f>'30 yr tmin'!M21+-0.035*'843 norm radn'!M21</f>
        <v>0.06933693020415313</v>
      </c>
      <c r="N21" s="9"/>
    </row>
    <row r="22" spans="1:14" ht="11.25">
      <c r="A22" s="4" t="s">
        <v>22</v>
      </c>
      <c r="B22" s="12">
        <f>'30 yr tmin'!B22+-0.1189*'843 norm radn'!B22</f>
        <v>-0.500967668090247</v>
      </c>
      <c r="C22" s="12">
        <f>'30 yr tmin'!C22+0.0624*'843 norm radn'!C22</f>
        <v>0.15208858793385555</v>
      </c>
      <c r="D22" s="12">
        <f>'30 yr tmin'!D22+-0.3685*'843 norm radn'!D22</f>
        <v>0.1027859357996731</v>
      </c>
      <c r="E22" s="12">
        <f>'30 yr tmin'!E22+-0.0813*'843 norm radn'!E22</f>
        <v>1.8320414521966155</v>
      </c>
      <c r="F22" s="12">
        <f>'30 yr tmin'!F22+-0.6797*'843 norm radn'!F22</f>
        <v>3.926751379801492</v>
      </c>
      <c r="G22" s="12">
        <f>'30 yr tmin'!G22+-0.5647*'843 norm radn'!G22</f>
        <v>7.213148803608608</v>
      </c>
      <c r="H22" s="12">
        <f>'30 yr tmin'!H22+-1.9909*'843 norm radn'!H22</f>
        <v>9.585105240770588</v>
      </c>
      <c r="I22" s="12">
        <f>'30 yr tmin'!I22+-1.6635*'843 norm radn'!I22</f>
        <v>10.40984600094756</v>
      </c>
      <c r="J22" s="12">
        <f>'30 yr tmin'!J22+-1.463*'843 norm radn'!J22</f>
        <v>8.503382892068661</v>
      </c>
      <c r="K22" s="12">
        <f>'30 yr tmin'!K22+-0.5726*'843 norm radn'!K22</f>
        <v>5.144564760602563</v>
      </c>
      <c r="L22" s="12">
        <f>'30 yr tmin'!L22+-0.6295*'843 norm radn'!L22</f>
        <v>0.6764336722419614</v>
      </c>
      <c r="M22" s="12">
        <f>'30 yr tmin'!M22+-0.035*'843 norm radn'!M22</f>
        <v>-0.6294348229023417</v>
      </c>
      <c r="N22" s="9"/>
    </row>
    <row r="23" spans="1:14" ht="11.25">
      <c r="A23" s="4" t="s">
        <v>23</v>
      </c>
      <c r="B23" s="12">
        <f>'30 yr tmin'!B23+-0.1189*'843 norm radn'!B23</f>
        <v>-0.3000859091700058</v>
      </c>
      <c r="C23" s="12">
        <f>'30 yr tmin'!C23+0.0624*'843 norm radn'!C23</f>
        <v>0.3510172748549207</v>
      </c>
      <c r="D23" s="12">
        <f>'30 yr tmin'!D23+-0.3685*'843 norm radn'!D23</f>
        <v>0.31575991693868644</v>
      </c>
      <c r="E23" s="12">
        <f>'30 yr tmin'!E23+-0.0813*'843 norm radn'!E23</f>
        <v>1.9378573286734742</v>
      </c>
      <c r="F23" s="12">
        <f>'30 yr tmin'!F23+-0.6797*'843 norm radn'!F23</f>
        <v>4.047849333902275</v>
      </c>
      <c r="G23" s="12">
        <f>'30 yr tmin'!G23+-0.5647*'843 norm radn'!G23</f>
        <v>7.218325767417465</v>
      </c>
      <c r="H23" s="12">
        <f>'30 yr tmin'!H23+-1.9909*'843 norm radn'!H23</f>
        <v>8.805538030682822</v>
      </c>
      <c r="I23" s="12">
        <f>'30 yr tmin'!I23+-1.6635*'843 norm radn'!I23</f>
        <v>9.458801297175238</v>
      </c>
      <c r="J23" s="12">
        <f>'30 yr tmin'!J23+-1.463*'843 norm radn'!J23</f>
        <v>7.822326914368208</v>
      </c>
      <c r="K23" s="12">
        <f>'30 yr tmin'!K23+-0.5726*'843 norm radn'!K23</f>
        <v>5.0673156419831145</v>
      </c>
      <c r="L23" s="12">
        <f>'30 yr tmin'!L23+-0.6295*'843 norm radn'!L23</f>
        <v>0.9841408064344463</v>
      </c>
      <c r="M23" s="12">
        <f>'30 yr tmin'!M23+-0.035*'843 norm radn'!M23</f>
        <v>-0.4286811976968347</v>
      </c>
      <c r="N23" s="9"/>
    </row>
    <row r="24" spans="1:14" ht="11.25">
      <c r="A24" s="4" t="s">
        <v>24</v>
      </c>
      <c r="B24" s="12">
        <f>'30 yr tmin'!B24+-0.1189*'843 norm radn'!B24</f>
        <v>-0.569707050548959</v>
      </c>
      <c r="C24" s="12">
        <f>'30 yr tmin'!C24+0.0624*'843 norm radn'!C24</f>
        <v>0.23345637810529746</v>
      </c>
      <c r="D24" s="12">
        <f>'30 yr tmin'!D24+-0.3685*'843 norm radn'!D24</f>
        <v>0.9303053476329017</v>
      </c>
      <c r="E24" s="12">
        <f>'30 yr tmin'!E24+-0.0813*'843 norm radn'!E24</f>
        <v>2.6631811835186885</v>
      </c>
      <c r="F24" s="12">
        <f>'30 yr tmin'!F24+-0.6797*'843 norm radn'!F24</f>
        <v>5.030253706128328</v>
      </c>
      <c r="G24" s="12">
        <f>'30 yr tmin'!G24+-0.5647*'843 norm radn'!G24</f>
        <v>8.247352076411914</v>
      </c>
      <c r="H24" s="12">
        <f>'30 yr tmin'!H24+-1.9909*'843 norm radn'!H24</f>
        <v>9.874144392247919</v>
      </c>
      <c r="I24" s="12">
        <f>'30 yr tmin'!I24+-1.6635*'843 norm radn'!I24</f>
        <v>10.385685723024137</v>
      </c>
      <c r="J24" s="12">
        <f>'30 yr tmin'!J24+-1.463*'843 norm radn'!J24</f>
        <v>8.36805801205006</v>
      </c>
      <c r="K24" s="12">
        <f>'30 yr tmin'!K24+-0.5726*'843 norm radn'!K24</f>
        <v>5.157410101544876</v>
      </c>
      <c r="L24" s="12">
        <f>'30 yr tmin'!L24+-0.6295*'843 norm radn'!L24</f>
        <v>1.5535488127505823</v>
      </c>
      <c r="M24" s="12">
        <f>'30 yr tmin'!M24+-0.035*'843 norm radn'!M24</f>
        <v>-0.4200338178529933</v>
      </c>
      <c r="N24" s="9"/>
    </row>
    <row r="25" spans="1:14" ht="11.25">
      <c r="A25" s="4" t="s">
        <v>25</v>
      </c>
      <c r="B25" s="12">
        <f>'30 yr tmin'!B25+-0.1189*'843 norm radn'!B25</f>
        <v>-0.6006195059056789</v>
      </c>
      <c r="C25" s="12">
        <f>'30 yr tmin'!C25+0.0624*'843 norm radn'!C25</f>
        <v>0.5537026416648176</v>
      </c>
      <c r="D25" s="12">
        <f>'30 yr tmin'!D25+-0.3685*'843 norm radn'!D25</f>
        <v>0.8836686125293736</v>
      </c>
      <c r="E25" s="12">
        <f>'30 yr tmin'!E25+-0.0813*'843 norm radn'!E25</f>
        <v>2.6335550786135493</v>
      </c>
      <c r="F25" s="12">
        <f>'30 yr tmin'!F25+-0.6797*'843 norm radn'!F25</f>
        <v>5.331934153370888</v>
      </c>
      <c r="G25" s="12">
        <f>'30 yr tmin'!G25+-0.5647*'843 norm radn'!G25</f>
        <v>8.127389939154053</v>
      </c>
      <c r="H25" s="12">
        <f>'30 yr tmin'!H25+-1.9909*'843 norm radn'!H25</f>
        <v>8.93186957275845</v>
      </c>
      <c r="I25" s="12">
        <f>'30 yr tmin'!I25+-1.6635*'843 norm radn'!I25</f>
        <v>9.393476389208706</v>
      </c>
      <c r="J25" s="12">
        <f>'30 yr tmin'!J25+-1.463*'843 norm radn'!J25</f>
        <v>6.581916959687779</v>
      </c>
      <c r="K25" s="12">
        <f>'30 yr tmin'!K25+-0.5726*'843 norm radn'!K25</f>
        <v>4.104012101245099</v>
      </c>
      <c r="L25" s="12">
        <f>'30 yr tmin'!L25+-0.6295*'843 norm radn'!L25</f>
        <v>1.2699631819002193</v>
      </c>
      <c r="M25" s="12">
        <f>'30 yr tmin'!M25+-0.035*'843 norm radn'!M25</f>
        <v>-0.5297320572311341</v>
      </c>
      <c r="N25" s="9"/>
    </row>
    <row r="26" spans="1:14" ht="11.25">
      <c r="A26" s="4" t="s">
        <v>26</v>
      </c>
      <c r="B26" s="12">
        <f>'30 yr tmin'!B26+-0.1189*'843 norm radn'!B26</f>
        <v>-0.3903664017009283</v>
      </c>
      <c r="C26" s="12">
        <f>'30 yr tmin'!C26+0.0624*'843 norm radn'!C26</f>
        <v>0.3484398704378069</v>
      </c>
      <c r="D26" s="12">
        <f>'30 yr tmin'!D26+-0.3685*'843 norm radn'!D26</f>
        <v>1.1024482822255235</v>
      </c>
      <c r="E26" s="12">
        <f>'30 yr tmin'!E26+-0.0813*'843 norm radn'!E26</f>
        <v>2.7322393078288036</v>
      </c>
      <c r="F26" s="12">
        <f>'30 yr tmin'!F26+-0.6797*'843 norm radn'!F26</f>
        <v>4.936633437594889</v>
      </c>
      <c r="G26" s="12">
        <f>'30 yr tmin'!G26+-0.5647*'843 norm radn'!G26</f>
        <v>7.850068593762572</v>
      </c>
      <c r="H26" s="12">
        <f>'30 yr tmin'!H26+-1.9909*'843 norm radn'!H26</f>
        <v>9.19412856220026</v>
      </c>
      <c r="I26" s="12">
        <f>'30 yr tmin'!I26+-1.6635*'843 norm radn'!I26</f>
        <v>9.409855068504177</v>
      </c>
      <c r="J26" s="12">
        <f>'30 yr tmin'!J26+-1.463*'843 norm radn'!J26</f>
        <v>6.688079428826182</v>
      </c>
      <c r="K26" s="12">
        <f>'30 yr tmin'!K26+-0.5726*'843 norm radn'!K26</f>
        <v>4.138702024041948</v>
      </c>
      <c r="L26" s="12">
        <f>'30 yr tmin'!L26+-0.6295*'843 norm radn'!L26</f>
        <v>1.5201767892275417</v>
      </c>
      <c r="M26" s="12">
        <f>'30 yr tmin'!M26+-0.035*'843 norm radn'!M26</f>
        <v>-0.026068724912434192</v>
      </c>
      <c r="N26" s="9"/>
    </row>
    <row r="27" spans="1:14" ht="11.25">
      <c r="A27" s="4" t="s">
        <v>27</v>
      </c>
      <c r="B27" s="12">
        <f>'30 yr tmin'!B27+-0.1189*'843 norm radn'!B27</f>
        <v>-0.8666665611662159</v>
      </c>
      <c r="C27" s="12">
        <f>'30 yr tmin'!C27+0.0624*'843 norm radn'!C27</f>
        <v>0.1359433128627907</v>
      </c>
      <c r="D27" s="12">
        <f>'30 yr tmin'!D27+-0.3685*'843 norm radn'!D27</f>
        <v>0.303994257180061</v>
      </c>
      <c r="E27" s="12">
        <f>'30 yr tmin'!E27+-0.0813*'843 norm radn'!E27</f>
        <v>1.8604416985276966</v>
      </c>
      <c r="F27" s="12">
        <f>'30 yr tmin'!F27+-0.6797*'843 norm radn'!F27</f>
        <v>4.374629998953689</v>
      </c>
      <c r="G27" s="12">
        <f>'30 yr tmin'!G27+-0.5647*'843 norm radn'!G27</f>
        <v>7.238949297304017</v>
      </c>
      <c r="H27" s="12">
        <f>'30 yr tmin'!H27+-1.9909*'843 norm radn'!H27</f>
        <v>9.583498567220339</v>
      </c>
      <c r="I27" s="12">
        <f>'30 yr tmin'!I27+-1.6635*'843 norm radn'!I27</f>
        <v>10.110224858815936</v>
      </c>
      <c r="J27" s="12">
        <f>'30 yr tmin'!J27+-1.463*'843 norm radn'!J27</f>
        <v>7.593440399773001</v>
      </c>
      <c r="K27" s="12">
        <f>'30 yr tmin'!K27+-0.5726*'843 norm radn'!K27</f>
        <v>4.792638508883946</v>
      </c>
      <c r="L27" s="12">
        <f>'30 yr tmin'!L27+-0.6295*'843 norm radn'!L27</f>
        <v>1.1413266297277995</v>
      </c>
      <c r="M27" s="12">
        <f>'30 yr tmin'!M27+-0.035*'843 norm radn'!M27</f>
        <v>-0.6199735191070297</v>
      </c>
      <c r="N27" s="9"/>
    </row>
    <row r="28" spans="1:14" ht="11.25">
      <c r="A28" s="4" t="s">
        <v>28</v>
      </c>
      <c r="B28" s="12">
        <f>'30 yr tmin'!B28+-0.1189*'843 norm radn'!B28</f>
        <v>-0.18860752313096685</v>
      </c>
      <c r="C28" s="12">
        <f>'30 yr tmin'!C28+0.0624*'843 norm radn'!C28</f>
        <v>0.6471311456366624</v>
      </c>
      <c r="D28" s="12">
        <f>'30 yr tmin'!D28+-0.3685*'843 norm radn'!D28</f>
        <v>1.3021080393675826</v>
      </c>
      <c r="E28" s="12">
        <f>'30 yr tmin'!E28+-0.0813*'843 norm radn'!E28</f>
        <v>2.9338850034642796</v>
      </c>
      <c r="F28" s="12">
        <f>'30 yr tmin'!F28+-0.6797*'843 norm radn'!F28</f>
        <v>5.366592384558004</v>
      </c>
      <c r="G28" s="12">
        <f>'30 yr tmin'!G28+-0.5647*'843 norm radn'!G28</f>
        <v>8.58193543659432</v>
      </c>
      <c r="H28" s="12">
        <f>'30 yr tmin'!H28+-1.9909*'843 norm radn'!H28</f>
        <v>10.012830216095407</v>
      </c>
      <c r="I28" s="12">
        <f>'30 yr tmin'!I28+-1.6635*'843 norm radn'!I28</f>
        <v>10.154317327471308</v>
      </c>
      <c r="J28" s="12">
        <f>'30 yr tmin'!J28+-1.463*'843 norm radn'!J28</f>
        <v>8.09126257761661</v>
      </c>
      <c r="K28" s="12">
        <f>'30 yr tmin'!K28+-0.5726*'843 norm radn'!K28</f>
        <v>4.845467744431476</v>
      </c>
      <c r="L28" s="12">
        <f>'30 yr tmin'!L28+-0.6295*'843 norm radn'!L28</f>
        <v>1.8341697780350723</v>
      </c>
      <c r="M28" s="12">
        <f>'30 yr tmin'!M28+-0.035*'843 norm radn'!M28</f>
        <v>0.2743539644717524</v>
      </c>
      <c r="N28" s="9"/>
    </row>
    <row r="29" spans="1:14" ht="11.25">
      <c r="A29" s="4" t="s">
        <v>29</v>
      </c>
      <c r="B29" s="12">
        <f>'30 yr tmin'!B29+-0.1189*'843 norm radn'!B29</f>
        <v>-0.4998680792629542</v>
      </c>
      <c r="C29" s="12">
        <f>'30 yr tmin'!C29+0.0624*'843 norm radn'!C29</f>
        <v>-1.345121663585135</v>
      </c>
      <c r="D29" s="12">
        <f>'30 yr tmin'!D29+-0.3685*'843 norm radn'!D29</f>
        <v>-1.3297717087705703</v>
      </c>
      <c r="E29" s="12">
        <f>'30 yr tmin'!E29+-0.0813*'843 norm radn'!E29</f>
        <v>0.52744850081665</v>
      </c>
      <c r="F29" s="12">
        <f>'30 yr tmin'!F29+-0.6797*'843 norm radn'!F29</f>
        <v>1.820724539123114</v>
      </c>
      <c r="G29" s="12">
        <f>'30 yr tmin'!G29+-0.5647*'843 norm radn'!G29</f>
        <v>5.7286741863859385</v>
      </c>
      <c r="H29" s="12">
        <f>'30 yr tmin'!H29+-1.9909*'843 norm radn'!H29</f>
        <v>8.039636935541525</v>
      </c>
      <c r="I29" s="12">
        <f>'30 yr tmin'!I29+-1.6635*'843 norm radn'!I29</f>
        <v>8.666797609945727</v>
      </c>
      <c r="J29" s="12">
        <f>'30 yr tmin'!J29+-1.463*'843 norm radn'!J29</f>
        <v>6.17953589417281</v>
      </c>
      <c r="K29" s="12">
        <f>'30 yr tmin'!K29+-0.5726*'843 norm radn'!K29</f>
        <v>4.286041105783775</v>
      </c>
      <c r="L29" s="12">
        <f>'30 yr tmin'!L29+-0.6295*'843 norm radn'!L29</f>
        <v>-1.3396856754451374</v>
      </c>
      <c r="M29" s="12">
        <f>'30 yr tmin'!M29+-0.035*'843 norm radn'!M29</f>
        <v>-1.7293564946317252</v>
      </c>
      <c r="N29" s="9"/>
    </row>
    <row r="30" spans="1:14" ht="11.25">
      <c r="A30" s="4" t="s">
        <v>30</v>
      </c>
      <c r="B30" s="12">
        <f>'30 yr tmin'!B30+-0.1189*'843 norm radn'!B30</f>
        <v>0.29939342815180525</v>
      </c>
      <c r="C30" s="12">
        <f>'30 yr tmin'!C30+0.0624*'843 norm radn'!C30</f>
        <v>1.5525795289754312</v>
      </c>
      <c r="D30" s="12">
        <f>'30 yr tmin'!D30+-0.3685*'843 norm radn'!D30</f>
        <v>1.8917759137732086</v>
      </c>
      <c r="E30" s="12">
        <f>'30 yr tmin'!E30+-0.0813*'843 norm radn'!E30</f>
        <v>3.1313407318958477</v>
      </c>
      <c r="F30" s="12">
        <f>'30 yr tmin'!F30+-0.6797*'843 norm radn'!F30</f>
        <v>5.832265645964308</v>
      </c>
      <c r="G30" s="12">
        <f>'30 yr tmin'!G30+-0.5647*'843 norm radn'!G30</f>
        <v>9.310909303083593</v>
      </c>
      <c r="H30" s="12">
        <f>'30 yr tmin'!H30+-1.9909*'843 norm radn'!H30</f>
        <v>10.066961535132348</v>
      </c>
      <c r="I30" s="12">
        <f>'30 yr tmin'!I30+-1.6635*'843 norm radn'!I30</f>
        <v>10.208049771972266</v>
      </c>
      <c r="J30" s="12">
        <f>'30 yr tmin'!J30+-1.463*'843 norm radn'!J30</f>
        <v>8.675159763022045</v>
      </c>
      <c r="K30" s="12">
        <f>'30 yr tmin'!K30+-0.5726*'843 norm radn'!K30</f>
        <v>5.519596202089456</v>
      </c>
      <c r="L30" s="12">
        <f>'30 yr tmin'!L30+-0.6295*'843 norm radn'!L30</f>
        <v>1.669105499888425</v>
      </c>
      <c r="M30" s="12">
        <f>'30 yr tmin'!M30+-0.035*'843 norm radn'!M30</f>
        <v>0.7705206111280277</v>
      </c>
      <c r="N30" s="9"/>
    </row>
    <row r="31" spans="1:14" ht="11.25">
      <c r="A31" s="4" t="s">
        <v>31</v>
      </c>
      <c r="B31" s="12">
        <f>'30 yr tmin'!B31+-0.1189*'843 norm radn'!B31</f>
        <v>-1.3078422736959319</v>
      </c>
      <c r="C31" s="12">
        <f>'30 yr tmin'!C31+0.0624*'843 norm radn'!C31</f>
        <v>-0.44239887409587253</v>
      </c>
      <c r="D31" s="12">
        <f>'30 yr tmin'!D31+-0.3685*'843 norm radn'!D31</f>
        <v>-0.2405855915017804</v>
      </c>
      <c r="E31" s="12">
        <f>'30 yr tmin'!E31+-0.0813*'843 norm radn'!E31</f>
        <v>0.8258463861568368</v>
      </c>
      <c r="F31" s="12">
        <f>'30 yr tmin'!F31+-0.6797*'843 norm radn'!F31</f>
        <v>2.6914345785424</v>
      </c>
      <c r="G31" s="12">
        <f>'30 yr tmin'!G31+-0.5647*'843 norm radn'!G31</f>
        <v>6.499621923706568</v>
      </c>
      <c r="H31" s="12">
        <f>'30 yr tmin'!H31+-1.9909*'843 norm radn'!H31</f>
        <v>8.836613185588938</v>
      </c>
      <c r="I31" s="12">
        <f>'30 yr tmin'!I31+-1.6635*'843 norm radn'!I31</f>
        <v>9.510069467164662</v>
      </c>
      <c r="J31" s="12">
        <f>'30 yr tmin'!J31+-1.463*'843 norm radn'!J31</f>
        <v>8.263718151239091</v>
      </c>
      <c r="K31" s="12">
        <f>'30 yr tmin'!K31+-0.5726*'843 norm radn'!K31</f>
        <v>5.171237700269348</v>
      </c>
      <c r="L31" s="12">
        <f>'30 yr tmin'!L31+-0.6295*'843 norm radn'!L31</f>
        <v>-0.37745402011147183</v>
      </c>
      <c r="M31" s="12">
        <f>'30 yr tmin'!M31+-0.035*'843 norm radn'!M31</f>
        <v>-0.6319980331476529</v>
      </c>
      <c r="N31" s="9"/>
    </row>
    <row r="32" spans="1:14" ht="11.25">
      <c r="A32" s="4" t="s">
        <v>32</v>
      </c>
      <c r="B32" s="12">
        <f>'30 yr tmin'!B32+-0.1189*'843 norm radn'!B32</f>
        <v>0.8011357967563861</v>
      </c>
      <c r="C32" s="12">
        <f>'30 yr tmin'!C32+0.0624*'843 norm radn'!C32</f>
        <v>1.553271060321858</v>
      </c>
      <c r="D32" s="12">
        <f>'30 yr tmin'!D32+-0.3685*'843 norm radn'!D32</f>
        <v>2.076968481176016</v>
      </c>
      <c r="E32" s="12">
        <f>'30 yr tmin'!E32+-0.0813*'843 norm radn'!E32</f>
        <v>3.826672193637014</v>
      </c>
      <c r="F32" s="12">
        <f>'30 yr tmin'!F32+-0.6797*'843 norm radn'!F32</f>
        <v>6.684649642695</v>
      </c>
      <c r="G32" s="12">
        <f>'30 yr tmin'!G32+-0.5647*'843 norm radn'!G32</f>
        <v>9.385754488406794</v>
      </c>
      <c r="H32" s="12">
        <f>'30 yr tmin'!H32+-1.9909*'843 norm radn'!H32</f>
        <v>11.273939784071334</v>
      </c>
      <c r="I32" s="12">
        <f>'30 yr tmin'!I32+-1.6635*'843 norm radn'!I32</f>
        <v>12.068100641194889</v>
      </c>
      <c r="J32" s="12">
        <f>'30 yr tmin'!J32+-1.463*'843 norm radn'!J32</f>
        <v>9.370658895830218</v>
      </c>
      <c r="K32" s="12">
        <f>'30 yr tmin'!K32+-0.5726*'843 norm radn'!K32</f>
        <v>7.097033980418317</v>
      </c>
      <c r="L32" s="12">
        <f>'30 yr tmin'!L32+-0.6295*'843 norm radn'!L32</f>
        <v>1.9662108969959495</v>
      </c>
      <c r="M32" s="12">
        <f>'30 yr tmin'!M32+-0.035*'843 norm radn'!M32</f>
        <v>1.07390758348903</v>
      </c>
      <c r="N32" s="9"/>
    </row>
    <row r="33" spans="1:14" ht="11.25">
      <c r="A33" s="4" t="s">
        <v>33</v>
      </c>
      <c r="B33" s="12">
        <f>'30 yr tmin'!B33+-0.1189*'843 norm radn'!B33</f>
        <v>-0.5901336999353087</v>
      </c>
      <c r="C33" s="12">
        <f>'30 yr tmin'!C33+0.0624*'843 norm radn'!C33</f>
        <v>0.3473833745067421</v>
      </c>
      <c r="D33" s="12">
        <f>'30 yr tmin'!D33+-0.3685*'843 norm radn'!D33</f>
        <v>0.41921532727694694</v>
      </c>
      <c r="E33" s="12">
        <f>'30 yr tmin'!E33+-0.0813*'843 norm radn'!E33</f>
        <v>2.2360716087281824</v>
      </c>
      <c r="F33" s="12">
        <f>'30 yr tmin'!F33+-0.6797*'843 norm radn'!F33</f>
        <v>3.959470408383559</v>
      </c>
      <c r="G33" s="12">
        <f>'30 yr tmin'!G33+-0.5647*'843 norm radn'!G33</f>
        <v>6.711842713052368</v>
      </c>
      <c r="H33" s="12">
        <f>'30 yr tmin'!H33+-1.9909*'843 norm radn'!H33</f>
        <v>7.857567087565727</v>
      </c>
      <c r="I33" s="12">
        <f>'30 yr tmin'!I33+-1.6635*'843 norm radn'!I33</f>
        <v>8.273845548426666</v>
      </c>
      <c r="J33" s="12">
        <f>'30 yr tmin'!J33+-1.463*'843 norm radn'!J33</f>
        <v>6.25680036110154</v>
      </c>
      <c r="K33" s="12">
        <f>'30 yr tmin'!K33+-0.5726*'843 norm radn'!K33</f>
        <v>3.9747801871817456</v>
      </c>
      <c r="L33" s="12">
        <f>'30 yr tmin'!L33+-0.6295*'843 norm radn'!L33</f>
        <v>1.045780185737958</v>
      </c>
      <c r="M33" s="12">
        <f>'30 yr tmin'!M33+-0.035*'843 norm radn'!M33</f>
        <v>-0.4267786478028101</v>
      </c>
      <c r="N33" s="9"/>
    </row>
    <row r="34" spans="1:14" ht="11.25">
      <c r="A34" s="4" t="s">
        <v>34</v>
      </c>
      <c r="B34" s="12">
        <f>'30 yr tmin'!B34+-0.1189*'843 norm radn'!B34</f>
        <v>-1.1913745275325796</v>
      </c>
      <c r="C34" s="12">
        <f>'30 yr tmin'!C34+0.0624*'843 norm radn'!C34</f>
        <v>-0.9508739192027594</v>
      </c>
      <c r="D34" s="12">
        <f>'30 yr tmin'!D34+-0.3685*'843 norm radn'!D34</f>
        <v>-0.3094501308756233</v>
      </c>
      <c r="E34" s="12">
        <f>'30 yr tmin'!E34+-0.0813*'843 norm radn'!E34</f>
        <v>1.1301228272417247</v>
      </c>
      <c r="F34" s="12">
        <f>'30 yr tmin'!F34+-0.6797*'843 norm radn'!F34</f>
        <v>3.5103420021440384</v>
      </c>
      <c r="G34" s="12">
        <f>'30 yr tmin'!G34+-0.5647*'843 norm radn'!G34</f>
        <v>6.81754106340979</v>
      </c>
      <c r="H34" s="12">
        <f>'30 yr tmin'!H34+-1.9909*'843 norm radn'!H34</f>
        <v>8.496231032960052</v>
      </c>
      <c r="I34" s="12">
        <f>'30 yr tmin'!I34+-1.6635*'843 norm radn'!I34</f>
        <v>8.64539860068484</v>
      </c>
      <c r="J34" s="12">
        <f>'30 yr tmin'!J34+-1.463*'843 norm radn'!J34</f>
        <v>6.442054307419665</v>
      </c>
      <c r="K34" s="12">
        <f>'30 yr tmin'!K34+-0.5726*'843 norm radn'!K34</f>
        <v>4.135713345299361</v>
      </c>
      <c r="L34" s="12">
        <f>'30 yr tmin'!L34+-0.6295*'843 norm radn'!L34</f>
        <v>0.8149986654248023</v>
      </c>
      <c r="M34" s="12">
        <f>'30 yr tmin'!M34+-0.035*'843 norm radn'!M34</f>
        <v>-0.8268460500506764</v>
      </c>
      <c r="N34" s="9"/>
    </row>
    <row r="35" spans="1:14" ht="11.25">
      <c r="A35" s="4" t="s">
        <v>35</v>
      </c>
      <c r="B35" s="12">
        <f>'30 yr tmin'!B35+-0.1189*'843 norm radn'!B35</f>
        <v>0.11723276418309128</v>
      </c>
      <c r="C35" s="12">
        <f>'30 yr tmin'!C35+0.0624*'843 norm radn'!C35</f>
        <v>0.8461595283160015</v>
      </c>
      <c r="D35" s="12">
        <f>'30 yr tmin'!D35+-0.3685*'843 norm radn'!D35</f>
        <v>0.9213207986144551</v>
      </c>
      <c r="E35" s="12">
        <f>'30 yr tmin'!E35+-0.0813*'843 norm radn'!E35</f>
        <v>2.2404906456719846</v>
      </c>
      <c r="F35" s="12">
        <f>'30 yr tmin'!F35+-0.6797*'843 norm radn'!F35</f>
        <v>4.9759534221420445</v>
      </c>
      <c r="G35" s="12">
        <f>'30 yr tmin'!G35+-0.5647*'843 norm radn'!G35</f>
        <v>8.354344964662198</v>
      </c>
      <c r="H35" s="12">
        <f>'30 yr tmin'!H35+-1.9909*'843 norm radn'!H35</f>
        <v>10.221391873244814</v>
      </c>
      <c r="I35" s="12">
        <f>'30 yr tmin'!I35+-1.6635*'843 norm radn'!I35</f>
        <v>10.59797727779712</v>
      </c>
      <c r="J35" s="12">
        <f>'30 yr tmin'!J35+-1.463*'843 norm radn'!J35</f>
        <v>8.22927826592543</v>
      </c>
      <c r="K35" s="12">
        <f>'30 yr tmin'!K35+-0.5726*'843 norm radn'!K35</f>
        <v>5.560390185833213</v>
      </c>
      <c r="L35" s="12">
        <f>'30 yr tmin'!L35+-0.6295*'843 norm radn'!L35</f>
        <v>1.5573632867135396</v>
      </c>
      <c r="M35" s="12">
        <f>'30 yr tmin'!M35+-0.035*'843 norm radn'!M35</f>
        <v>0.2754495143333691</v>
      </c>
      <c r="N35" s="9"/>
    </row>
    <row r="36" spans="1:14" ht="11.25">
      <c r="A36" s="4" t="s">
        <v>36</v>
      </c>
      <c r="B36" s="12">
        <f>'30 yr tmin'!B36+-0.1189*'843 norm radn'!B36</f>
        <v>-1.279081249524854</v>
      </c>
      <c r="C36" s="12">
        <f>'30 yr tmin'!C36+0.0624*'843 norm radn'!C36</f>
        <v>-0.45303882552933844</v>
      </c>
      <c r="D36" s="12">
        <f>'30 yr tmin'!D36+-0.3685*'843 norm radn'!D36</f>
        <v>-0.2868903709307428</v>
      </c>
      <c r="E36" s="12">
        <f>'30 yr tmin'!E36+-0.0813*'843 norm radn'!E36</f>
        <v>1.3370385110858467</v>
      </c>
      <c r="F36" s="12">
        <f>'30 yr tmin'!F36+-0.6797*'843 norm radn'!F36</f>
        <v>3.4950301640430483</v>
      </c>
      <c r="G36" s="12">
        <f>'30 yr tmin'!G36+-0.5647*'843 norm radn'!G36</f>
        <v>6.6679656281474005</v>
      </c>
      <c r="H36" s="12">
        <f>'30 yr tmin'!H36+-1.9909*'843 norm radn'!H36</f>
        <v>8.070505912438037</v>
      </c>
      <c r="I36" s="12">
        <f>'30 yr tmin'!I36+-1.6635*'843 norm radn'!I36</f>
        <v>8.448917129405157</v>
      </c>
      <c r="J36" s="12">
        <f>'30 yr tmin'!J36+-1.463*'843 norm radn'!J36</f>
        <v>6.355809276514689</v>
      </c>
      <c r="K36" s="12">
        <f>'30 yr tmin'!K36+-0.5726*'843 norm radn'!K36</f>
        <v>3.5565696959294404</v>
      </c>
      <c r="L36" s="12">
        <f>'30 yr tmin'!L36+-0.6295*'843 norm radn'!L36</f>
        <v>0.6393048749779842</v>
      </c>
      <c r="M36" s="12">
        <f>'30 yr tmin'!M36+-0.035*'843 norm radn'!M36</f>
        <v>-0.8233938998812227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tmax'!B4+4.9825*'843 norm radn'!B4</f>
        <v>6.2620697809220776</v>
      </c>
      <c r="C4" s="12">
        <f>'30 yr tmax'!C4+4.9825*'843 norm radn'!C4</f>
        <v>8.726284890027992</v>
      </c>
      <c r="D4" s="12">
        <f>'30 yr tmax'!D4+4.9825*'843 norm radn'!D4</f>
        <v>12.328116535857351</v>
      </c>
      <c r="E4" s="12">
        <f>'30 yr tmax'!E4+4.9825*'843 norm radn'!E4</f>
        <v>16.12003061601652</v>
      </c>
      <c r="F4" s="12">
        <f>'30 yr tmax'!F4+4.9825*'843 norm radn'!F4</f>
        <v>20.09517660969478</v>
      </c>
      <c r="G4" s="12">
        <f>'30 yr tmax'!G4+4.9825*'843 norm radn'!G4</f>
        <v>24.065015100767603</v>
      </c>
      <c r="H4" s="12">
        <f>'30 yr tmax'!H4+4.9825*'843 norm radn'!H4</f>
        <v>28.628018182316627</v>
      </c>
      <c r="I4" s="12">
        <f>'30 yr tmax'!I4+4.9825*'843 norm radn'!I4</f>
        <v>28.817293893861105</v>
      </c>
      <c r="J4" s="12">
        <f>'30 yr tmax'!J4+4.9825*'843 norm radn'!J4</f>
        <v>25.55752489944813</v>
      </c>
      <c r="K4" s="12">
        <f>'30 yr tmax'!K4+4.9825*'843 norm radn'!K4</f>
        <v>17.708296237319615</v>
      </c>
      <c r="L4" s="12">
        <f>'30 yr tmax'!L4+4.9825*'843 norm radn'!L4</f>
        <v>9.162601141064988</v>
      </c>
      <c r="M4" s="12">
        <f>'30 yr tmax'!M4+4.9825*'843 norm radn'!M4</f>
        <v>5.445029683205311</v>
      </c>
      <c r="N4" s="9"/>
    </row>
    <row r="5" spans="1:14" ht="11.25">
      <c r="A5" s="4" t="s">
        <v>5</v>
      </c>
      <c r="B5" s="12">
        <f>'30 yr tmax'!B5+4.9825*'843 norm radn'!B5</f>
        <v>7.046593807874782</v>
      </c>
      <c r="C5" s="12">
        <f>'30 yr tmax'!C5+4.9825*'843 norm radn'!C5</f>
        <v>8.887873378534103</v>
      </c>
      <c r="D5" s="12">
        <f>'30 yr tmax'!D5+4.9825*'843 norm radn'!D5</f>
        <v>11.791353590839083</v>
      </c>
      <c r="E5" s="12">
        <f>'30 yr tmax'!E5+4.9825*'843 norm radn'!E5</f>
        <v>16.32419911793227</v>
      </c>
      <c r="F5" s="12">
        <f>'30 yr tmax'!F5+4.9825*'843 norm radn'!F5</f>
        <v>21.488984274084334</v>
      </c>
      <c r="G5" s="12">
        <f>'30 yr tmax'!G5+4.9825*'843 norm radn'!G5</f>
        <v>26.01076938558294</v>
      </c>
      <c r="H5" s="12">
        <f>'30 yr tmax'!H5+4.9825*'843 norm radn'!H5</f>
        <v>30.949920238568673</v>
      </c>
      <c r="I5" s="12">
        <f>'30 yr tmax'!I5+4.9825*'843 norm radn'!I5</f>
        <v>29.784173731905913</v>
      </c>
      <c r="J5" s="12">
        <f>'30 yr tmax'!J5+4.9825*'843 norm radn'!J5</f>
        <v>23.191631417194298</v>
      </c>
      <c r="K5" s="12">
        <f>'30 yr tmax'!K5+4.9825*'843 norm radn'!K5</f>
        <v>16.467117104199556</v>
      </c>
      <c r="L5" s="12">
        <f>'30 yr tmax'!L5+4.9825*'843 norm radn'!L5</f>
        <v>10.028265967716056</v>
      </c>
      <c r="M5" s="12">
        <f>'30 yr tmax'!M5+4.9825*'843 norm radn'!M5</f>
        <v>6.767754388755504</v>
      </c>
      <c r="N5" s="9"/>
    </row>
    <row r="6" spans="1:14" ht="11.25">
      <c r="A6" s="4" t="s">
        <v>6</v>
      </c>
      <c r="B6" s="12">
        <f>'30 yr tmax'!B6+4.9825*'843 norm radn'!B6</f>
        <v>8.649593578885026</v>
      </c>
      <c r="C6" s="12">
        <f>'30 yr tmax'!C6+4.9825*'843 norm radn'!C6</f>
        <v>9.875207940028414</v>
      </c>
      <c r="D6" s="12">
        <f>'30 yr tmax'!D6+4.9825*'843 norm radn'!D6</f>
        <v>11.827448833379108</v>
      </c>
      <c r="E6" s="12">
        <f>'30 yr tmax'!E6+4.9825*'843 norm radn'!E6</f>
        <v>14.790711800590296</v>
      </c>
      <c r="F6" s="12">
        <f>'30 yr tmax'!F6+4.9825*'843 norm radn'!F6</f>
        <v>18.11889033618315</v>
      </c>
      <c r="G6" s="12">
        <f>'30 yr tmax'!G6+4.9825*'843 norm radn'!G6</f>
        <v>22.568873912160296</v>
      </c>
      <c r="H6" s="12">
        <f>'30 yr tmax'!H6+4.9825*'843 norm radn'!H6</f>
        <v>26.597209669864906</v>
      </c>
      <c r="I6" s="12">
        <f>'30 yr tmax'!I6+4.9825*'843 norm radn'!I6</f>
        <v>27.559791643332545</v>
      </c>
      <c r="J6" s="12">
        <f>'30 yr tmax'!J6+4.9825*'843 norm radn'!J6</f>
        <v>23.564189816340058</v>
      </c>
      <c r="K6" s="12">
        <f>'30 yr tmax'!K6+4.9825*'843 norm radn'!K6</f>
        <v>18.207861093422736</v>
      </c>
      <c r="L6" s="12">
        <f>'30 yr tmax'!L6+4.9825*'843 norm radn'!L6</f>
        <v>9.500095653623582</v>
      </c>
      <c r="M6" s="12">
        <f>'30 yr tmax'!M6+4.9825*'843 norm radn'!M6</f>
        <v>7.95604228607553</v>
      </c>
      <c r="N6" s="9"/>
    </row>
    <row r="7" spans="1:14" ht="11.25">
      <c r="A7" s="4" t="s">
        <v>7</v>
      </c>
      <c r="B7" s="12">
        <f>'30 yr tmax'!B7+4.9825*'843 norm radn'!B7</f>
        <v>5.641718858677319</v>
      </c>
      <c r="C7" s="12">
        <f>'30 yr tmax'!C7+4.9825*'843 norm radn'!C7</f>
        <v>6.534691651418349</v>
      </c>
      <c r="D7" s="12">
        <f>'30 yr tmax'!D7+4.9825*'843 norm radn'!D7</f>
        <v>7.885334483551893</v>
      </c>
      <c r="E7" s="12">
        <f>'30 yr tmax'!E7+4.9825*'843 norm radn'!E7</f>
        <v>10.570248146544655</v>
      </c>
      <c r="F7" s="12">
        <f>'30 yr tmax'!F7+4.9825*'843 norm radn'!F7</f>
        <v>13.962012352341022</v>
      </c>
      <c r="G7" s="12">
        <f>'30 yr tmax'!G7+4.9825*'843 norm radn'!G7</f>
        <v>18.955647522948272</v>
      </c>
      <c r="H7" s="12">
        <f>'30 yr tmax'!H7+4.9825*'843 norm radn'!H7</f>
        <v>23.861514394677524</v>
      </c>
      <c r="I7" s="12">
        <f>'30 yr tmax'!I7+4.9825*'843 norm radn'!I7</f>
        <v>24.395108682225647</v>
      </c>
      <c r="J7" s="12">
        <f>'30 yr tmax'!J7+4.9825*'843 norm radn'!J7</f>
        <v>21.097229394218097</v>
      </c>
      <c r="K7" s="12">
        <f>'30 yr tmax'!K7+4.9825*'843 norm radn'!K7</f>
        <v>14.53476383706647</v>
      </c>
      <c r="L7" s="12">
        <f>'30 yr tmax'!L7+4.9825*'843 norm radn'!L7</f>
        <v>6.462440024393588</v>
      </c>
      <c r="M7" s="12">
        <f>'30 yr tmax'!M7+4.9825*'843 norm radn'!M7</f>
        <v>5.569233254647287</v>
      </c>
      <c r="N7" s="9"/>
    </row>
    <row r="8" spans="1:14" ht="11.25">
      <c r="A8" s="4" t="s">
        <v>8</v>
      </c>
      <c r="B8" s="12">
        <f>'30 yr tmax'!B8+4.9825*'843 norm radn'!B8</f>
        <v>5.292266912501753</v>
      </c>
      <c r="C8" s="12">
        <f>'30 yr tmax'!C8+4.9825*'843 norm radn'!C8</f>
        <v>6.647933999575949</v>
      </c>
      <c r="D8" s="12">
        <f>'30 yr tmax'!D8+4.9825*'843 norm radn'!D8</f>
        <v>7.241236714531065</v>
      </c>
      <c r="E8" s="12">
        <f>'30 yr tmax'!E8+4.9825*'843 norm radn'!E8</f>
        <v>10.525447348006706</v>
      </c>
      <c r="F8" s="12">
        <f>'30 yr tmax'!F8+4.9825*'843 norm radn'!F8</f>
        <v>12.645885583462118</v>
      </c>
      <c r="G8" s="12">
        <f>'30 yr tmax'!G8+4.9825*'843 norm radn'!G8</f>
        <v>18.264460180037034</v>
      </c>
      <c r="H8" s="12">
        <f>'30 yr tmax'!H8+4.9825*'843 norm radn'!H8</f>
        <v>22.05757872188949</v>
      </c>
      <c r="I8" s="12">
        <f>'30 yr tmax'!I8+4.9825*'843 norm radn'!I8</f>
        <v>22.806623524485087</v>
      </c>
      <c r="J8" s="12">
        <f>'30 yr tmax'!J8+4.9825*'843 norm radn'!J8</f>
        <v>19.287778793041753</v>
      </c>
      <c r="K8" s="12">
        <f>'30 yr tmax'!K8+4.9825*'843 norm radn'!K8</f>
        <v>13.294957490038675</v>
      </c>
      <c r="L8" s="12">
        <f>'30 yr tmax'!L8+4.9825*'843 norm radn'!L8</f>
        <v>6.18898553347864</v>
      </c>
      <c r="M8" s="12">
        <f>'30 yr tmax'!M8+4.9825*'843 norm radn'!M8</f>
        <v>5.331986384841939</v>
      </c>
      <c r="N8" s="9"/>
    </row>
    <row r="9" spans="1:14" ht="11.25">
      <c r="A9" s="4" t="s">
        <v>9</v>
      </c>
      <c r="B9" s="12">
        <f>'30 yr tmax'!B9+4.9825*'843 norm radn'!B9</f>
        <v>6.6373271173034</v>
      </c>
      <c r="C9" s="12">
        <f>'30 yr tmax'!C9+4.9825*'843 norm radn'!C9</f>
        <v>8.249636804584457</v>
      </c>
      <c r="D9" s="12">
        <f>'30 yr tmax'!D9+4.9825*'843 norm radn'!D9</f>
        <v>10.418770241744456</v>
      </c>
      <c r="E9" s="12">
        <f>'30 yr tmax'!E9+4.9825*'843 norm radn'!E9</f>
        <v>13.047596915430871</v>
      </c>
      <c r="F9" s="12">
        <f>'30 yr tmax'!F9+4.9825*'843 norm radn'!F9</f>
        <v>17.352783718409484</v>
      </c>
      <c r="G9" s="12">
        <f>'30 yr tmax'!G9+4.9825*'843 norm radn'!G9</f>
        <v>21.463201669120387</v>
      </c>
      <c r="H9" s="12">
        <f>'30 yr tmax'!H9+4.9825*'843 norm radn'!H9</f>
        <v>26.427921864139723</v>
      </c>
      <c r="I9" s="12">
        <f>'30 yr tmax'!I9+4.9825*'843 norm radn'!I9</f>
        <v>26.00835211213109</v>
      </c>
      <c r="J9" s="12">
        <f>'30 yr tmax'!J9+4.9825*'843 norm radn'!J9</f>
        <v>22.57209351687407</v>
      </c>
      <c r="K9" s="12">
        <f>'30 yr tmax'!K9+4.9825*'843 norm radn'!K9</f>
        <v>16.422024136325245</v>
      </c>
      <c r="L9" s="12">
        <f>'30 yr tmax'!L9+4.9825*'843 norm radn'!L9</f>
        <v>9.334463344976479</v>
      </c>
      <c r="M9" s="12">
        <f>'30 yr tmax'!M9+4.9825*'843 norm radn'!M9</f>
        <v>6.5095884839006235</v>
      </c>
      <c r="N9" s="9"/>
    </row>
    <row r="10" spans="1:14" ht="11.25">
      <c r="A10" s="4" t="s">
        <v>10</v>
      </c>
      <c r="B10" s="12">
        <f>'30 yr tmax'!B10+4.9825*'843 norm radn'!B10</f>
        <v>9.988940876636136</v>
      </c>
      <c r="C10" s="12">
        <f>'30 yr tmax'!C10+4.9825*'843 norm radn'!C10</f>
        <v>12.328645864206484</v>
      </c>
      <c r="D10" s="12">
        <f>'30 yr tmax'!D10+4.9825*'843 norm radn'!D10</f>
        <v>14.569180840646457</v>
      </c>
      <c r="E10" s="12">
        <f>'30 yr tmax'!E10+4.9825*'843 norm radn'!E10</f>
        <v>17.55742881865945</v>
      </c>
      <c r="F10" s="12">
        <f>'30 yr tmax'!F10+4.9825*'843 norm radn'!F10</f>
        <v>21.53863344856625</v>
      </c>
      <c r="G10" s="12">
        <f>'30 yr tmax'!G10+4.9825*'843 norm radn'!G10</f>
        <v>25.13924778011774</v>
      </c>
      <c r="H10" s="12">
        <f>'30 yr tmax'!H10+4.9825*'843 norm radn'!H10</f>
        <v>29.405568701388336</v>
      </c>
      <c r="I10" s="12">
        <f>'30 yr tmax'!I10+4.9825*'843 norm radn'!I10</f>
        <v>30.043134846253317</v>
      </c>
      <c r="J10" s="12">
        <f>'30 yr tmax'!J10+4.9825*'843 norm radn'!J10</f>
        <v>27.70024363391565</v>
      </c>
      <c r="K10" s="12">
        <f>'30 yr tmax'!K10+4.9825*'843 norm radn'!K10</f>
        <v>21.064218472202533</v>
      </c>
      <c r="L10" s="12">
        <f>'30 yr tmax'!L10+4.9825*'843 norm radn'!L10</f>
        <v>12.045989111798466</v>
      </c>
      <c r="M10" s="12">
        <f>'30 yr tmax'!M10+4.9825*'843 norm radn'!M10</f>
        <v>9.35420889857983</v>
      </c>
      <c r="N10" s="9"/>
    </row>
    <row r="11" spans="1:14" ht="11.25">
      <c r="A11" s="4" t="s">
        <v>11</v>
      </c>
      <c r="B11" s="12">
        <f>'30 yr tmax'!B11+4.9825*'843 norm radn'!B11</f>
        <v>8.228335066115278</v>
      </c>
      <c r="C11" s="12">
        <f>'30 yr tmax'!C11+4.9825*'843 norm radn'!C11</f>
        <v>10.385960730459097</v>
      </c>
      <c r="D11" s="12">
        <f>'30 yr tmax'!D11+4.9825*'843 norm radn'!D11</f>
        <v>13.610837307422555</v>
      </c>
      <c r="E11" s="12">
        <f>'30 yr tmax'!E11+4.9825*'843 norm radn'!E11</f>
        <v>16.88779209289198</v>
      </c>
      <c r="F11" s="12">
        <f>'30 yr tmax'!F11+4.9825*'843 norm radn'!F11</f>
        <v>21.246941578261616</v>
      </c>
      <c r="G11" s="12">
        <f>'30 yr tmax'!G11+4.9825*'843 norm radn'!G11</f>
        <v>25.14993125253005</v>
      </c>
      <c r="H11" s="12">
        <f>'30 yr tmax'!H11+4.9825*'843 norm radn'!H11</f>
        <v>29.96058466060006</v>
      </c>
      <c r="I11" s="12">
        <f>'30 yr tmax'!I11+4.9825*'843 norm radn'!I11</f>
        <v>29.870536019100644</v>
      </c>
      <c r="J11" s="12">
        <f>'30 yr tmax'!J11+4.9825*'843 norm radn'!J11</f>
        <v>26.097125431957544</v>
      </c>
      <c r="K11" s="12">
        <f>'30 yr tmax'!K11+4.9825*'843 norm radn'!K11</f>
        <v>18.839112041109132</v>
      </c>
      <c r="L11" s="12">
        <f>'30 yr tmax'!L11+4.9825*'843 norm radn'!L11</f>
        <v>11.154732003219044</v>
      </c>
      <c r="M11" s="12">
        <f>'30 yr tmax'!M11+4.9825*'843 norm radn'!M11</f>
        <v>7.945928999760943</v>
      </c>
      <c r="N11" s="9"/>
    </row>
    <row r="12" spans="1:14" ht="11.25">
      <c r="A12" s="4" t="s">
        <v>12</v>
      </c>
      <c r="B12" s="12">
        <f>'30 yr tmax'!B12+4.9825*'843 norm radn'!B12</f>
        <v>7.396337969932764</v>
      </c>
      <c r="C12" s="12">
        <f>'30 yr tmax'!C12+4.9825*'843 norm radn'!C12</f>
        <v>9.241466939194165</v>
      </c>
      <c r="D12" s="12">
        <f>'30 yr tmax'!D12+4.9825*'843 norm radn'!D12</f>
        <v>10.204244265052797</v>
      </c>
      <c r="E12" s="12">
        <f>'30 yr tmax'!E12+4.9825*'843 norm radn'!E12</f>
        <v>13.253146641011968</v>
      </c>
      <c r="F12" s="12">
        <f>'30 yr tmax'!F12+4.9825*'843 norm radn'!F12</f>
        <v>18.652254998433243</v>
      </c>
      <c r="G12" s="12">
        <f>'30 yr tmax'!G12+4.9825*'843 norm radn'!G12</f>
        <v>22.983356112208412</v>
      </c>
      <c r="H12" s="12">
        <f>'30 yr tmax'!H12+4.9825*'843 norm radn'!H12</f>
        <v>27.66670413777769</v>
      </c>
      <c r="I12" s="12">
        <f>'30 yr tmax'!I12+4.9825*'843 norm radn'!I12</f>
        <v>27.851576073895835</v>
      </c>
      <c r="J12" s="12">
        <f>'30 yr tmax'!J12+4.9825*'843 norm radn'!J12</f>
        <v>23.7046883477724</v>
      </c>
      <c r="K12" s="12">
        <f>'30 yr tmax'!K12+4.9825*'843 norm radn'!K12</f>
        <v>16.915353720899727</v>
      </c>
      <c r="L12" s="12">
        <f>'30 yr tmax'!L12+4.9825*'843 norm radn'!L12</f>
        <v>9.909749119730957</v>
      </c>
      <c r="M12" s="12">
        <f>'30 yr tmax'!M12+4.9825*'843 norm radn'!M12</f>
        <v>7.317499906660272</v>
      </c>
      <c r="N12" s="9"/>
    </row>
    <row r="13" spans="1:14" ht="11.25">
      <c r="A13" s="4" t="s">
        <v>13</v>
      </c>
      <c r="B13" s="12">
        <f>'30 yr tmax'!B13+4.9825*'843 norm radn'!B13</f>
        <v>6.003712135062573</v>
      </c>
      <c r="C13" s="12">
        <f>'30 yr tmax'!C13+4.9825*'843 norm radn'!C13</f>
        <v>6.593599025152477</v>
      </c>
      <c r="D13" s="12">
        <f>'30 yr tmax'!D13+4.9825*'843 norm radn'!D13</f>
        <v>7.70594735010738</v>
      </c>
      <c r="E13" s="12">
        <f>'30 yr tmax'!E13+4.9825*'843 norm radn'!E13</f>
        <v>10.088766851558642</v>
      </c>
      <c r="F13" s="12">
        <f>'30 yr tmax'!F13+4.9825*'843 norm radn'!F13</f>
        <v>13.802351726360243</v>
      </c>
      <c r="G13" s="12">
        <f>'30 yr tmax'!G13+4.9825*'843 norm radn'!G13</f>
        <v>18.622468402441605</v>
      </c>
      <c r="H13" s="12">
        <f>'30 yr tmax'!H13+4.9825*'843 norm radn'!H13</f>
        <v>23.391417660583144</v>
      </c>
      <c r="I13" s="12">
        <f>'30 yr tmax'!I13+4.9825*'843 norm radn'!I13</f>
        <v>23.512154055287848</v>
      </c>
      <c r="J13" s="12">
        <f>'30 yr tmax'!J13+4.9825*'843 norm radn'!J13</f>
        <v>19.991022603347485</v>
      </c>
      <c r="K13" s="12">
        <f>'30 yr tmax'!K13+4.9825*'843 norm radn'!K13</f>
        <v>14.1447940761653</v>
      </c>
      <c r="L13" s="12">
        <f>'30 yr tmax'!L13+4.9825*'843 norm radn'!L13</f>
        <v>7.6125098801701405</v>
      </c>
      <c r="M13" s="12">
        <f>'30 yr tmax'!M13+4.9825*'843 norm radn'!M13</f>
        <v>5.741183742147676</v>
      </c>
      <c r="N13" s="9"/>
    </row>
    <row r="14" spans="1:14" ht="11.25">
      <c r="A14" s="4" t="s">
        <v>14</v>
      </c>
      <c r="B14" s="12">
        <f>'30 yr tmax'!B14+4.9825*'843 norm radn'!B14</f>
        <v>7.134257535245965</v>
      </c>
      <c r="C14" s="12">
        <f>'30 yr tmax'!C14+4.9825*'843 norm radn'!C14</f>
        <v>9.068029482667892</v>
      </c>
      <c r="D14" s="12">
        <f>'30 yr tmax'!D14+4.9825*'843 norm radn'!D14</f>
        <v>10.649840323946368</v>
      </c>
      <c r="E14" s="12">
        <f>'30 yr tmax'!E14+4.9825*'843 norm radn'!E14</f>
        <v>13.414323304448512</v>
      </c>
      <c r="F14" s="12">
        <f>'30 yr tmax'!F14+4.9825*'843 norm radn'!F14</f>
        <v>17.419739704687284</v>
      </c>
      <c r="G14" s="12">
        <f>'30 yr tmax'!G14+4.9825*'843 norm radn'!G14</f>
        <v>21.53634004972468</v>
      </c>
      <c r="H14" s="12">
        <f>'30 yr tmax'!H14+4.9825*'843 norm radn'!H14</f>
        <v>26.03253968450266</v>
      </c>
      <c r="I14" s="12">
        <f>'30 yr tmax'!I14+4.9825*'843 norm radn'!I14</f>
        <v>25.716455813020634</v>
      </c>
      <c r="J14" s="12">
        <f>'30 yr tmax'!J14+4.9825*'843 norm radn'!J14</f>
        <v>22.226906401842275</v>
      </c>
      <c r="K14" s="12">
        <f>'30 yr tmax'!K14+4.9825*'843 norm radn'!K14</f>
        <v>16.927283131870134</v>
      </c>
      <c r="L14" s="12">
        <f>'30 yr tmax'!L14+4.9825*'843 norm radn'!L14</f>
        <v>9.82863389553396</v>
      </c>
      <c r="M14" s="12">
        <f>'30 yr tmax'!M14+4.9825*'843 norm radn'!M14</f>
        <v>6.985022923945754</v>
      </c>
      <c r="N14" s="9"/>
    </row>
    <row r="15" spans="1:14" ht="11.25">
      <c r="A15" s="4" t="s">
        <v>15</v>
      </c>
      <c r="B15" s="12">
        <f>'30 yr tmax'!B15+4.9825*'843 norm radn'!B15</f>
        <v>8.06194831507786</v>
      </c>
      <c r="C15" s="12">
        <f>'30 yr tmax'!C15+4.9825*'843 norm radn'!C15</f>
        <v>10.347713563929972</v>
      </c>
      <c r="D15" s="12">
        <f>'30 yr tmax'!D15+4.9825*'843 norm radn'!D15</f>
        <v>12.78028294596535</v>
      </c>
      <c r="E15" s="12">
        <f>'30 yr tmax'!E15+4.9825*'843 norm radn'!E15</f>
        <v>15.967310483130337</v>
      </c>
      <c r="F15" s="12">
        <f>'30 yr tmax'!F15+4.9825*'843 norm radn'!F15</f>
        <v>20.38703716544691</v>
      </c>
      <c r="G15" s="12">
        <f>'30 yr tmax'!G15+4.9825*'843 norm radn'!G15</f>
        <v>24.29549949466031</v>
      </c>
      <c r="H15" s="12">
        <f>'30 yr tmax'!H15+4.9825*'843 norm radn'!H15</f>
        <v>28.827450531336673</v>
      </c>
      <c r="I15" s="12">
        <f>'30 yr tmax'!I15+4.9825*'843 norm radn'!I15</f>
        <v>28.5733289523651</v>
      </c>
      <c r="J15" s="12">
        <f>'30 yr tmax'!J15+4.9825*'843 norm radn'!J15</f>
        <v>24.550562677502448</v>
      </c>
      <c r="K15" s="12">
        <f>'30 yr tmax'!K15+4.9825*'843 norm radn'!K15</f>
        <v>18.160029074268436</v>
      </c>
      <c r="L15" s="12">
        <f>'30 yr tmax'!L15+4.9825*'843 norm radn'!L15</f>
        <v>10.748186780898795</v>
      </c>
      <c r="M15" s="12">
        <f>'30 yr tmax'!M15+4.9825*'843 norm radn'!M15</f>
        <v>7.928220033550286</v>
      </c>
      <c r="N15" s="9"/>
    </row>
    <row r="16" spans="1:14" ht="11.25">
      <c r="A16" s="4" t="s">
        <v>16</v>
      </c>
      <c r="B16" s="12">
        <f>'30 yr tmax'!B16+4.9825*'843 norm radn'!B16</f>
        <v>9.097698662184158</v>
      </c>
      <c r="C16" s="12">
        <f>'30 yr tmax'!C16+4.9825*'843 norm radn'!C16</f>
        <v>11.140897457557145</v>
      </c>
      <c r="D16" s="12">
        <f>'30 yr tmax'!D16+4.9825*'843 norm radn'!D16</f>
        <v>13.266546092999269</v>
      </c>
      <c r="E16" s="12">
        <f>'30 yr tmax'!E16+4.9825*'843 norm radn'!E16</f>
        <v>16.338152318099898</v>
      </c>
      <c r="F16" s="12">
        <f>'30 yr tmax'!F16+4.9825*'843 norm radn'!F16</f>
        <v>20.707494490301034</v>
      </c>
      <c r="G16" s="12">
        <f>'30 yr tmax'!G16+4.9825*'843 norm radn'!G16</f>
        <v>24.640443224673792</v>
      </c>
      <c r="H16" s="12">
        <f>'30 yr tmax'!H16+4.9825*'843 norm radn'!H16</f>
        <v>29.57539060728299</v>
      </c>
      <c r="I16" s="12">
        <f>'30 yr tmax'!I16+4.9825*'843 norm radn'!I16</f>
        <v>29.414452626963634</v>
      </c>
      <c r="J16" s="12">
        <f>'30 yr tmax'!J16+4.9825*'843 norm radn'!J16</f>
        <v>25.911931894453847</v>
      </c>
      <c r="K16" s="12">
        <f>'30 yr tmax'!K16+4.9825*'843 norm radn'!K16</f>
        <v>19.751201155959976</v>
      </c>
      <c r="L16" s="12">
        <f>'30 yr tmax'!L16+4.9825*'843 norm radn'!L16</f>
        <v>11.514020716747092</v>
      </c>
      <c r="M16" s="12">
        <f>'30 yr tmax'!M16+4.9825*'843 norm radn'!M16</f>
        <v>8.537262850824076</v>
      </c>
      <c r="N16" s="9"/>
    </row>
    <row r="17" spans="1:14" ht="11.25">
      <c r="A17" s="4" t="s">
        <v>17</v>
      </c>
      <c r="B17" s="12">
        <f>'30 yr tmax'!B17+4.9825*'843 norm radn'!B17</f>
        <v>6.192460094897048</v>
      </c>
      <c r="C17" s="12">
        <f>'30 yr tmax'!C17+4.9825*'843 norm radn'!C17</f>
        <v>7.142909150771496</v>
      </c>
      <c r="D17" s="12">
        <f>'30 yr tmax'!D17+4.9825*'843 norm radn'!D17</f>
        <v>8.665926801892883</v>
      </c>
      <c r="E17" s="12">
        <f>'30 yr tmax'!E17+4.9825*'843 norm radn'!E17</f>
        <v>11.467844335231241</v>
      </c>
      <c r="F17" s="12">
        <f>'30 yr tmax'!F17+4.9825*'843 norm radn'!F17</f>
        <v>17.07558264242345</v>
      </c>
      <c r="G17" s="12">
        <f>'30 yr tmax'!G17+4.9825*'843 norm radn'!G17</f>
        <v>21.784225697473317</v>
      </c>
      <c r="H17" s="12">
        <f>'30 yr tmax'!H17+4.9825*'843 norm radn'!H17</f>
        <v>26.9090955233924</v>
      </c>
      <c r="I17" s="12">
        <f>'30 yr tmax'!I17+4.9825*'843 norm radn'!I17</f>
        <v>25.79933574717068</v>
      </c>
      <c r="J17" s="12">
        <f>'30 yr tmax'!J17+4.9825*'843 norm radn'!J17</f>
        <v>20.874645984165017</v>
      </c>
      <c r="K17" s="12">
        <f>'30 yr tmax'!K17+4.9825*'843 norm radn'!K17</f>
        <v>15.188346697967607</v>
      </c>
      <c r="L17" s="12">
        <f>'30 yr tmax'!L17+4.9825*'843 norm radn'!L17</f>
        <v>8.41806244194791</v>
      </c>
      <c r="M17" s="12">
        <f>'30 yr tmax'!M17+4.9825*'843 norm radn'!M17</f>
        <v>5.952604686615732</v>
      </c>
      <c r="N17" s="9"/>
    </row>
    <row r="18" spans="1:14" ht="11.25">
      <c r="A18" s="4" t="s">
        <v>18</v>
      </c>
      <c r="B18" s="12">
        <f>'30 yr tmax'!B18+4.9825*'843 norm radn'!B18</f>
        <v>8.186821131109523</v>
      </c>
      <c r="C18" s="12">
        <f>'30 yr tmax'!C18+4.9825*'843 norm radn'!C18</f>
        <v>9.465191907576287</v>
      </c>
      <c r="D18" s="12">
        <f>'30 yr tmax'!D18+4.9825*'843 norm radn'!D18</f>
        <v>10.7250816609636</v>
      </c>
      <c r="E18" s="12">
        <f>'30 yr tmax'!E18+4.9825*'843 norm radn'!E18</f>
        <v>13.511626754510814</v>
      </c>
      <c r="F18" s="12">
        <f>'30 yr tmax'!F18+4.9825*'843 norm radn'!F18</f>
        <v>17.71467528181403</v>
      </c>
      <c r="G18" s="12">
        <f>'30 yr tmax'!G18+4.9825*'843 norm radn'!G18</f>
        <v>21.971046321990492</v>
      </c>
      <c r="H18" s="12">
        <f>'30 yr tmax'!H18+4.9825*'843 norm radn'!H18</f>
        <v>26.49932869117802</v>
      </c>
      <c r="I18" s="12">
        <f>'30 yr tmax'!I18+4.9825*'843 norm radn'!I18</f>
        <v>26.211721822989013</v>
      </c>
      <c r="J18" s="12">
        <f>'30 yr tmax'!J18+4.9825*'843 norm radn'!J18</f>
        <v>22.58352655558533</v>
      </c>
      <c r="K18" s="12">
        <f>'30 yr tmax'!K18+4.9825*'843 norm radn'!K18</f>
        <v>16.60813232479817</v>
      </c>
      <c r="L18" s="12">
        <f>'30 yr tmax'!L18+4.9825*'843 norm radn'!L18</f>
        <v>10.153267974794034</v>
      </c>
      <c r="M18" s="12">
        <f>'30 yr tmax'!M18+4.9825*'843 norm radn'!M18</f>
        <v>8.073754954461059</v>
      </c>
      <c r="N18" s="9"/>
    </row>
    <row r="19" spans="1:14" ht="11.25">
      <c r="A19" s="4" t="s">
        <v>19</v>
      </c>
      <c r="B19" s="12">
        <f>'30 yr tmax'!B19+4.9825*'843 norm radn'!B19</f>
        <v>8.466745440457382</v>
      </c>
      <c r="C19" s="12">
        <f>'30 yr tmax'!C19+4.9825*'843 norm radn'!C19</f>
        <v>10.770940411622519</v>
      </c>
      <c r="D19" s="12">
        <f>'30 yr tmax'!D19+4.9825*'843 norm radn'!D19</f>
        <v>12.557338000010999</v>
      </c>
      <c r="E19" s="12">
        <f>'30 yr tmax'!E19+4.9825*'843 norm radn'!E19</f>
        <v>15.685243050507609</v>
      </c>
      <c r="F19" s="12">
        <f>'30 yr tmax'!F19+4.9825*'843 norm radn'!F19</f>
        <v>20.153298466516016</v>
      </c>
      <c r="G19" s="12">
        <f>'30 yr tmax'!G19+4.9825*'843 norm radn'!G19</f>
        <v>24.02256334665872</v>
      </c>
      <c r="H19" s="12">
        <f>'30 yr tmax'!H19+4.9825*'843 norm radn'!H19</f>
        <v>28.396126351314397</v>
      </c>
      <c r="I19" s="12">
        <f>'30 yr tmax'!I19+4.9825*'843 norm radn'!I19</f>
        <v>28.443346534790216</v>
      </c>
      <c r="J19" s="12">
        <f>'30 yr tmax'!J19+4.9825*'843 norm radn'!J19</f>
        <v>25.107156344857977</v>
      </c>
      <c r="K19" s="12">
        <f>'30 yr tmax'!K19+4.9825*'843 norm radn'!K19</f>
        <v>18.76011277247669</v>
      </c>
      <c r="L19" s="12">
        <f>'30 yr tmax'!L19+4.9825*'843 norm radn'!L19</f>
        <v>10.455512026444165</v>
      </c>
      <c r="M19" s="12">
        <f>'30 yr tmax'!M19+4.9825*'843 norm radn'!M19</f>
        <v>8.09825286017511</v>
      </c>
      <c r="N19" s="9"/>
    </row>
    <row r="20" spans="1:14" ht="11.25">
      <c r="A20" s="4" t="s">
        <v>20</v>
      </c>
      <c r="B20" s="12">
        <f>'30 yr tmax'!B20+4.9825*'843 norm radn'!B20</f>
        <v>7.693140221148758</v>
      </c>
      <c r="C20" s="12">
        <f>'30 yr tmax'!C20+4.9825*'843 norm radn'!C20</f>
        <v>10.02977110785902</v>
      </c>
      <c r="D20" s="12">
        <f>'30 yr tmax'!D20+4.9825*'843 norm radn'!D20</f>
        <v>12.655792662457724</v>
      </c>
      <c r="E20" s="12">
        <f>'30 yr tmax'!E20+4.9825*'843 norm radn'!E20</f>
        <v>15.617676436239098</v>
      </c>
      <c r="F20" s="12">
        <f>'30 yr tmax'!F20+4.9825*'843 norm radn'!F20</f>
        <v>20.661621423898197</v>
      </c>
      <c r="G20" s="12">
        <f>'30 yr tmax'!G20+4.9825*'843 norm radn'!G20</f>
        <v>24.812229490346716</v>
      </c>
      <c r="H20" s="12">
        <f>'30 yr tmax'!H20+4.9825*'843 norm radn'!H20</f>
        <v>29.139747161144406</v>
      </c>
      <c r="I20" s="12">
        <f>'30 yr tmax'!I20+4.9825*'843 norm radn'!I20</f>
        <v>28.51385479011956</v>
      </c>
      <c r="J20" s="12">
        <f>'30 yr tmax'!J20+4.9825*'843 norm radn'!J20</f>
        <v>24.36191545207722</v>
      </c>
      <c r="K20" s="12">
        <f>'30 yr tmax'!K20+4.9825*'843 norm radn'!K20</f>
        <v>17.80607430500525</v>
      </c>
      <c r="L20" s="12">
        <f>'30 yr tmax'!L20+4.9825*'843 norm radn'!L20</f>
        <v>10.577751463952445</v>
      </c>
      <c r="M20" s="12">
        <f>'30 yr tmax'!M20+4.9825*'843 norm radn'!M20</f>
        <v>7.508711296404407</v>
      </c>
      <c r="N20" s="9"/>
    </row>
    <row r="21" spans="1:14" ht="11.25">
      <c r="A21" s="4" t="s">
        <v>21</v>
      </c>
      <c r="B21" s="12">
        <f>'30 yr tmax'!B21+4.9825*'843 norm radn'!B21</f>
        <v>10.027193698085206</v>
      </c>
      <c r="C21" s="12">
        <f>'30 yr tmax'!C21+4.9825*'843 norm radn'!C21</f>
        <v>11.69827559364457</v>
      </c>
      <c r="D21" s="12">
        <f>'30 yr tmax'!D21+4.9825*'843 norm radn'!D21</f>
        <v>13.389401523337863</v>
      </c>
      <c r="E21" s="12">
        <f>'30 yr tmax'!E21+4.9825*'843 norm radn'!E21</f>
        <v>15.32490885371136</v>
      </c>
      <c r="F21" s="12">
        <f>'30 yr tmax'!F21+4.9825*'843 norm radn'!F21</f>
        <v>19.990481017550263</v>
      </c>
      <c r="G21" s="12">
        <f>'30 yr tmax'!G21+4.9825*'843 norm radn'!G21</f>
        <v>23.97492170794085</v>
      </c>
      <c r="H21" s="12">
        <f>'30 yr tmax'!H21+4.9825*'843 norm radn'!H21</f>
        <v>28.755684306342793</v>
      </c>
      <c r="I21" s="12">
        <f>'30 yr tmax'!I21+4.9825*'843 norm radn'!I21</f>
        <v>28.800712971733525</v>
      </c>
      <c r="J21" s="12">
        <f>'30 yr tmax'!J21+4.9825*'843 norm radn'!J21</f>
        <v>25.57415146490704</v>
      </c>
      <c r="K21" s="12">
        <f>'30 yr tmax'!K21+4.9825*'843 norm radn'!K21</f>
        <v>19.638410721087812</v>
      </c>
      <c r="L21" s="12">
        <f>'30 yr tmax'!L21+4.9825*'843 norm radn'!L21</f>
        <v>11.807348884930185</v>
      </c>
      <c r="M21" s="12">
        <f>'30 yr tmax'!M21+4.9825*'843 norm radn'!M21</f>
        <v>9.365107007365914</v>
      </c>
      <c r="N21" s="9"/>
    </row>
    <row r="22" spans="1:14" ht="11.25">
      <c r="A22" s="4" t="s">
        <v>22</v>
      </c>
      <c r="B22" s="12">
        <f>'30 yr tmax'!B22+4.9825*'843 norm radn'!B22</f>
        <v>8.23104631000551</v>
      </c>
      <c r="C22" s="12">
        <f>'30 yr tmax'!C22+4.9825*'843 norm radn'!C22</f>
        <v>9.15915688109672</v>
      </c>
      <c r="D22" s="12">
        <f>'30 yr tmax'!D22+4.9825*'843 norm radn'!D22</f>
        <v>10.218640637389766</v>
      </c>
      <c r="E22" s="12">
        <f>'30 yr tmax'!E22+4.9825*'843 norm radn'!E22</f>
        <v>12.76486426113608</v>
      </c>
      <c r="F22" s="12">
        <f>'30 yr tmax'!F22+4.9825*'843 norm radn'!F22</f>
        <v>16.702164558097788</v>
      </c>
      <c r="G22" s="12">
        <f>'30 yr tmax'!G22+4.9825*'843 norm radn'!G22</f>
        <v>21.095619065025875</v>
      </c>
      <c r="H22" s="12">
        <f>'30 yr tmax'!H22+4.9825*'843 norm radn'!H22</f>
        <v>25.79175907271111</v>
      </c>
      <c r="I22" s="12">
        <f>'30 yr tmax'!I22+4.9825*'843 norm radn'!I22</f>
        <v>25.863776555622955</v>
      </c>
      <c r="J22" s="12">
        <f>'30 yr tmax'!J22+4.9825*'843 norm radn'!J22</f>
        <v>22.575286903805804</v>
      </c>
      <c r="K22" s="12">
        <f>'30 yr tmax'!K22+4.9825*'843 norm radn'!K22</f>
        <v>16.462986518158797</v>
      </c>
      <c r="L22" s="12">
        <f>'30 yr tmax'!L22+4.9825*'843 norm radn'!L22</f>
        <v>9.64403372208805</v>
      </c>
      <c r="M22" s="12">
        <f>'30 yr tmax'!M22+4.9825*'843 norm radn'!M22</f>
        <v>7.890257288883355</v>
      </c>
      <c r="N22" s="9"/>
    </row>
    <row r="23" spans="1:14" ht="11.25">
      <c r="A23" s="4" t="s">
        <v>23</v>
      </c>
      <c r="B23" s="12">
        <f>'30 yr tmax'!B23+4.9825*'843 norm radn'!B23</f>
        <v>10.894096235824676</v>
      </c>
      <c r="C23" s="12">
        <f>'30 yr tmax'!C23+4.9825*'843 norm radn'!C23</f>
        <v>12.07361493533081</v>
      </c>
      <c r="D23" s="12">
        <f>'30 yr tmax'!D23+4.9825*'843 norm radn'!D23</f>
        <v>13.743219033522374</v>
      </c>
      <c r="E23" s="12">
        <f>'30 yr tmax'!E23+4.9825*'843 norm radn'!E23</f>
        <v>15.908436160939916</v>
      </c>
      <c r="F23" s="12">
        <f>'30 yr tmax'!F23+4.9825*'843 norm radn'!F23</f>
        <v>20.147507273549973</v>
      </c>
      <c r="G23" s="12">
        <f>'30 yr tmax'!G23+4.9825*'843 norm radn'!G23</f>
        <v>24.44994132077649</v>
      </c>
      <c r="H23" s="12">
        <f>'30 yr tmax'!H23+4.9825*'843 norm radn'!H23</f>
        <v>28.940623216697396</v>
      </c>
      <c r="I23" s="12">
        <f>'30 yr tmax'!I23+4.9825*'843 norm radn'!I23</f>
        <v>29.217146099684026</v>
      </c>
      <c r="J23" s="12">
        <f>'30 yr tmax'!J23+4.9825*'843 norm radn'!J23</f>
        <v>25.97020242594696</v>
      </c>
      <c r="K23" s="12">
        <f>'30 yr tmax'!K23+4.9825*'843 norm radn'!K23</f>
        <v>19.86501888546827</v>
      </c>
      <c r="L23" s="12">
        <f>'30 yr tmax'!L23+4.9825*'843 norm radn'!L23</f>
        <v>11.983031663130058</v>
      </c>
      <c r="M23" s="12">
        <f>'30 yr tmax'!M23+4.9825*'843 norm radn'!M23</f>
        <v>10.082973357842253</v>
      </c>
      <c r="N23" s="9"/>
    </row>
    <row r="24" spans="1:14" ht="11.25">
      <c r="A24" s="4" t="s">
        <v>24</v>
      </c>
      <c r="B24" s="12">
        <f>'30 yr tmax'!B24+4.9825*'843 norm radn'!B24</f>
        <v>10.02107131505625</v>
      </c>
      <c r="C24" s="12">
        <f>'30 yr tmax'!C24+4.9825*'843 norm radn'!C24</f>
        <v>11.671416729321226</v>
      </c>
      <c r="D24" s="12">
        <f>'30 yr tmax'!D24+4.9825*'843 norm radn'!D24</f>
        <v>13.894446690418095</v>
      </c>
      <c r="E24" s="12">
        <f>'30 yr tmax'!E24+4.9825*'843 norm radn'!E24</f>
        <v>16.85645452789835</v>
      </c>
      <c r="F24" s="12">
        <f>'30 yr tmax'!F24+4.9825*'843 norm radn'!F24</f>
        <v>21.81040298545771</v>
      </c>
      <c r="G24" s="12">
        <f>'30 yr tmax'!G24+4.9825*'843 norm radn'!G24</f>
        <v>26.411507489423823</v>
      </c>
      <c r="H24" s="12">
        <f>'30 yr tmax'!H24+4.9825*'843 norm radn'!H24</f>
        <v>30.967871598585937</v>
      </c>
      <c r="I24" s="12">
        <f>'30 yr tmax'!I24+4.9825*'843 norm radn'!I24</f>
        <v>30.639026681714597</v>
      </c>
      <c r="J24" s="12">
        <f>'30 yr tmax'!J24+4.9825*'843 norm radn'!J24</f>
        <v>26.91162061172972</v>
      </c>
      <c r="K24" s="12">
        <f>'30 yr tmax'!K24+4.9825*'843 norm radn'!K24</f>
        <v>20.21090494071369</v>
      </c>
      <c r="L24" s="12">
        <f>'30 yr tmax'!L24+4.9825*'843 norm radn'!L24</f>
        <v>11.842165274773985</v>
      </c>
      <c r="M24" s="12">
        <f>'30 yr tmax'!M24+4.9825*'843 norm radn'!M24</f>
        <v>9.151957070072548</v>
      </c>
      <c r="N24" s="9"/>
    </row>
    <row r="25" spans="1:14" ht="11.25">
      <c r="A25" s="4" t="s">
        <v>25</v>
      </c>
      <c r="B25" s="12">
        <f>'30 yr tmax'!B25+4.9825*'843 norm radn'!B25</f>
        <v>8.91645658683806</v>
      </c>
      <c r="C25" s="12">
        <f>'30 yr tmax'!C25+4.9825*'843 norm radn'!C25</f>
        <v>11.388035450239647</v>
      </c>
      <c r="D25" s="12">
        <f>'30 yr tmax'!D25+4.9825*'843 norm radn'!D25</f>
        <v>14.777126561933231</v>
      </c>
      <c r="E25" s="12">
        <f>'30 yr tmax'!E25+4.9825*'843 norm radn'!E25</f>
        <v>18.07210111694947</v>
      </c>
      <c r="F25" s="12">
        <f>'30 yr tmax'!F25+4.9825*'843 norm radn'!F25</f>
        <v>23.96417254793225</v>
      </c>
      <c r="G25" s="12">
        <f>'30 yr tmax'!G25+4.9825*'843 norm radn'!G25</f>
        <v>28.36996569535139</v>
      </c>
      <c r="H25" s="12">
        <f>'30 yr tmax'!H25+4.9825*'843 norm radn'!H25</f>
        <v>33.27472492527552</v>
      </c>
      <c r="I25" s="12">
        <f>'30 yr tmax'!I25+4.9825*'843 norm radn'!I25</f>
        <v>33.21280666712812</v>
      </c>
      <c r="J25" s="12">
        <f>'30 yr tmax'!J25+4.9825*'843 norm radn'!J25</f>
        <v>27.948392856018895</v>
      </c>
      <c r="K25" s="12">
        <f>'30 yr tmax'!K25+4.9825*'843 norm radn'!K25</f>
        <v>20.115856977901316</v>
      </c>
      <c r="L25" s="12">
        <f>'30 yr tmax'!L25+4.9825*'843 norm radn'!L25</f>
        <v>11.495247730233768</v>
      </c>
      <c r="M25" s="12">
        <f>'30 yr tmax'!M25+4.9825*'843 norm radn'!M25</f>
        <v>8.132570718689319</v>
      </c>
      <c r="N25" s="9"/>
    </row>
    <row r="26" spans="1:14" ht="11.25">
      <c r="A26" s="4" t="s">
        <v>26</v>
      </c>
      <c r="B26" s="12">
        <f>'30 yr tmax'!B26+4.9825*'843 norm radn'!B26</f>
        <v>8.686800643186501</v>
      </c>
      <c r="C26" s="12">
        <f>'30 yr tmax'!C26+4.9825*'843 norm radn'!C26</f>
        <v>11.167814975262385</v>
      </c>
      <c r="D26" s="12">
        <f>'30 yr tmax'!D26+4.9825*'843 norm radn'!D26</f>
        <v>14.523206061903199</v>
      </c>
      <c r="E26" s="12">
        <f>'30 yr tmax'!E26+4.9825*'843 norm radn'!E26</f>
        <v>18.85273860692478</v>
      </c>
      <c r="F26" s="12">
        <f>'30 yr tmax'!F26+4.9825*'843 norm radn'!F26</f>
        <v>22.729724727355404</v>
      </c>
      <c r="G26" s="12">
        <f>'30 yr tmax'!G26+4.9825*'843 norm radn'!G26</f>
        <v>26.769865825355037</v>
      </c>
      <c r="H26" s="12">
        <f>'30 yr tmax'!H26+4.9825*'843 norm radn'!H26</f>
        <v>30.91891327481903</v>
      </c>
      <c r="I26" s="12">
        <f>'30 yr tmax'!I26+4.9825*'843 norm radn'!I26</f>
        <v>31.96374939656023</v>
      </c>
      <c r="J26" s="12">
        <f>'30 yr tmax'!J26+4.9825*'843 norm radn'!J26</f>
        <v>27.127405499571804</v>
      </c>
      <c r="K26" s="12">
        <f>'30 yr tmax'!K26+4.9825*'843 norm radn'!K26</f>
        <v>19.814001336379654</v>
      </c>
      <c r="L26" s="12">
        <f>'30 yr tmax'!L26+4.9825*'843 norm radn'!L26</f>
        <v>11.897806429982165</v>
      </c>
      <c r="M26" s="12">
        <f>'30 yr tmax'!M26+4.9825*'843 norm radn'!M26</f>
        <v>8.211069196462953</v>
      </c>
      <c r="N26" s="9"/>
    </row>
    <row r="27" spans="1:14" ht="11.25">
      <c r="A27" s="4" t="s">
        <v>27</v>
      </c>
      <c r="B27" s="12">
        <f>'30 yr tmax'!B27+4.9825*'843 norm radn'!B27</f>
        <v>5.1936597225455845</v>
      </c>
      <c r="C27" s="12">
        <f>'30 yr tmax'!C27+4.9825*'843 norm radn'!C27</f>
        <v>6.669992890045748</v>
      </c>
      <c r="D27" s="12">
        <f>'30 yr tmax'!D27+4.9825*'843 norm radn'!D27</f>
        <v>8.150199765536895</v>
      </c>
      <c r="E27" s="12">
        <f>'30 yr tmax'!E27+4.9825*'843 norm radn'!E27</f>
        <v>11.424344859603341</v>
      </c>
      <c r="F27" s="12">
        <f>'30 yr tmax'!F27+4.9825*'843 norm radn'!F27</f>
        <v>17.38510523791856</v>
      </c>
      <c r="G27" s="12">
        <f>'30 yr tmax'!G27+4.9825*'843 norm radn'!G27</f>
        <v>22.10332057053787</v>
      </c>
      <c r="H27" s="12">
        <f>'30 yr tmax'!H27+4.9825*'843 norm radn'!H27</f>
        <v>27.393670394708256</v>
      </c>
      <c r="I27" s="12">
        <f>'30 yr tmax'!I27+4.9825*'843 norm radn'!I27</f>
        <v>27.165527286413948</v>
      </c>
      <c r="J27" s="12">
        <f>'30 yr tmax'!J27+4.9825*'843 norm radn'!J27</f>
        <v>19.606311147047865</v>
      </c>
      <c r="K27" s="12">
        <f>'30 yr tmax'!K27+4.9825*'843 norm radn'!K27</f>
        <v>13.874517341050888</v>
      </c>
      <c r="L27" s="12">
        <f>'30 yr tmax'!L27+4.9825*'843 norm radn'!L27</f>
        <v>8.138903999017058</v>
      </c>
      <c r="M27" s="12">
        <f>'30 yr tmax'!M27+4.9825*'843 norm radn'!M27</f>
        <v>5.3433731128793</v>
      </c>
      <c r="N27" s="9"/>
    </row>
    <row r="28" spans="1:14" ht="11.25">
      <c r="A28" s="4" t="s">
        <v>28</v>
      </c>
      <c r="B28" s="12">
        <f>'30 yr tmax'!B28+4.9825*'843 norm radn'!B28</f>
        <v>7.813094903280422</v>
      </c>
      <c r="C28" s="12">
        <f>'30 yr tmax'!C28+4.9825*'843 norm radn'!C28</f>
        <v>8.963316236132542</v>
      </c>
      <c r="D28" s="12">
        <f>'30 yr tmax'!D28+4.9825*'843 norm radn'!D28</f>
        <v>10.927806496203582</v>
      </c>
      <c r="E28" s="12">
        <f>'30 yr tmax'!E28+4.9825*'843 norm radn'!E28</f>
        <v>13.15188155275803</v>
      </c>
      <c r="F28" s="12">
        <f>'30 yr tmax'!F28+4.9825*'843 norm radn'!F28</f>
        <v>18.01011246717632</v>
      </c>
      <c r="G28" s="12">
        <f>'30 yr tmax'!G28+4.9825*'843 norm radn'!G28</f>
        <v>20.788696099112457</v>
      </c>
      <c r="H28" s="12">
        <f>'30 yr tmax'!H28+4.9825*'843 norm radn'!H28</f>
        <v>23.72184612401659</v>
      </c>
      <c r="I28" s="12">
        <f>'30 yr tmax'!I28+4.9825*'843 norm radn'!I28</f>
        <v>23.330576444769587</v>
      </c>
      <c r="J28" s="12">
        <f>'30 yr tmax'!J28+4.9825*'843 norm radn'!J28</f>
        <v>20.41656473480878</v>
      </c>
      <c r="K28" s="12">
        <f>'30 yr tmax'!K28+4.9825*'843 norm radn'!K28</f>
        <v>16.45512917109705</v>
      </c>
      <c r="L28" s="12">
        <f>'30 yr tmax'!L28+4.9825*'843 norm radn'!L28</f>
        <v>10.187051756855045</v>
      </c>
      <c r="M28" s="12">
        <f>'30 yr tmax'!M28+4.9825*'843 norm radn'!M28</f>
        <v>7.650896343414102</v>
      </c>
      <c r="N28" s="9"/>
    </row>
    <row r="29" spans="1:14" ht="11.25">
      <c r="A29" s="4" t="s">
        <v>29</v>
      </c>
      <c r="B29" s="12">
        <f>'30 yr tmax'!B29+4.9825*'843 norm radn'!B29</f>
        <v>6.884968081813869</v>
      </c>
      <c r="C29" s="12">
        <f>'30 yr tmax'!C29+4.9825*'843 norm radn'!C29</f>
        <v>6.481912038254228</v>
      </c>
      <c r="D29" s="12">
        <f>'30 yr tmax'!D29+4.9825*'843 norm radn'!D29</f>
        <v>7.858853565669923</v>
      </c>
      <c r="E29" s="12">
        <f>'30 yr tmax'!E29+4.9825*'843 norm radn'!E29</f>
        <v>10.346344953026339</v>
      </c>
      <c r="F29" s="12">
        <f>'30 yr tmax'!F29+4.9825*'843 norm radn'!F29</f>
        <v>13.046343951477246</v>
      </c>
      <c r="G29" s="12">
        <f>'30 yr tmax'!G29+4.9825*'843 norm radn'!G29</f>
        <v>17.958634436571742</v>
      </c>
      <c r="H29" s="12">
        <f>'30 yr tmax'!H29+4.9825*'843 norm radn'!H29</f>
        <v>22.25528603579504</v>
      </c>
      <c r="I29" s="12">
        <f>'30 yr tmax'!I29+4.9825*'843 norm radn'!I29</f>
        <v>22.292714703002954</v>
      </c>
      <c r="J29" s="12">
        <f>'30 yr tmax'!J29+4.9825*'843 norm radn'!J29</f>
        <v>19.597069314616526</v>
      </c>
      <c r="K29" s="12">
        <f>'30 yr tmax'!K29+4.9825*'843 norm radn'!K29</f>
        <v>13.872232257129482</v>
      </c>
      <c r="L29" s="12">
        <f>'30 yr tmax'!L29+4.9825*'843 norm radn'!L29</f>
        <v>6.271618551080852</v>
      </c>
      <c r="M29" s="12">
        <f>'30 yr tmax'!M29+4.9825*'843 norm radn'!M29</f>
        <v>5.379106700073478</v>
      </c>
      <c r="N29" s="9"/>
    </row>
    <row r="30" spans="1:14" ht="11.25">
      <c r="A30" s="4" t="s">
        <v>30</v>
      </c>
      <c r="B30" s="12">
        <f>'30 yr tmax'!B30+4.9825*'843 norm radn'!B30</f>
        <v>9.315914585648699</v>
      </c>
      <c r="C30" s="12">
        <f>'30 yr tmax'!C30+4.9825*'843 norm radn'!C30</f>
        <v>10.898357421796245</v>
      </c>
      <c r="D30" s="12">
        <f>'30 yr tmax'!D30+4.9825*'843 norm radn'!D30</f>
        <v>12.367507488805938</v>
      </c>
      <c r="E30" s="12">
        <f>'30 yr tmax'!E30+4.9825*'843 norm radn'!E30</f>
        <v>14.507808159027558</v>
      </c>
      <c r="F30" s="12">
        <f>'30 yr tmax'!F30+4.9825*'843 norm radn'!F30</f>
        <v>19.161742561398906</v>
      </c>
      <c r="G30" s="12">
        <f>'30 yr tmax'!G30+4.9825*'843 norm radn'!G30</f>
        <v>23.215378780566677</v>
      </c>
      <c r="H30" s="12">
        <f>'30 yr tmax'!H30+4.9825*'843 norm radn'!H30</f>
        <v>26.637166181728404</v>
      </c>
      <c r="I30" s="12">
        <f>'30 yr tmax'!I30+4.9825*'843 norm radn'!I30</f>
        <v>25.86915660423696</v>
      </c>
      <c r="J30" s="12">
        <f>'30 yr tmax'!J30+4.9825*'843 norm radn'!J30</f>
        <v>23.471405660111188</v>
      </c>
      <c r="K30" s="12">
        <f>'30 yr tmax'!K30+4.9825*'843 norm radn'!K30</f>
        <v>17.580251350138468</v>
      </c>
      <c r="L30" s="12">
        <f>'30 yr tmax'!L30+4.9825*'843 norm radn'!L30</f>
        <v>10.302036293575732</v>
      </c>
      <c r="M30" s="12">
        <f>'30 yr tmax'!M30+4.9825*'843 norm radn'!M30</f>
        <v>9.696601572988637</v>
      </c>
      <c r="N30" s="9"/>
    </row>
    <row r="31" spans="1:14" ht="11.25">
      <c r="A31" s="4" t="s">
        <v>31</v>
      </c>
      <c r="B31" s="12">
        <f>'30 yr tmax'!B31+4.9825*'843 norm radn'!B31</f>
        <v>7.119126397729021</v>
      </c>
      <c r="C31" s="12">
        <f>'30 yr tmax'!C31+4.9825*'843 norm radn'!C31</f>
        <v>7.999320670149281</v>
      </c>
      <c r="D31" s="12">
        <f>'30 yr tmax'!D31+4.9825*'843 norm radn'!D31</f>
        <v>9.305068411553924</v>
      </c>
      <c r="E31" s="12">
        <f>'30 yr tmax'!E31+4.9825*'843 norm radn'!E31</f>
        <v>10.34453113128611</v>
      </c>
      <c r="F31" s="12">
        <f>'30 yr tmax'!F31+4.9825*'843 norm radn'!F31</f>
        <v>15.061052247186247</v>
      </c>
      <c r="G31" s="12">
        <f>'30 yr tmax'!G31+4.9825*'843 norm radn'!G31</f>
        <v>20.114970365029258</v>
      </c>
      <c r="H31" s="12">
        <f>'30 yr tmax'!H31+4.9825*'843 norm radn'!H31</f>
        <v>25.11311708413437</v>
      </c>
      <c r="I31" s="12">
        <f>'30 yr tmax'!I31+4.9825*'843 norm radn'!I31</f>
        <v>23.662626317915283</v>
      </c>
      <c r="J31" s="12">
        <f>'30 yr tmax'!J31+4.9825*'843 norm radn'!J31</f>
        <v>22.350939378982382</v>
      </c>
      <c r="K31" s="12">
        <f>'30 yr tmax'!K31+4.9825*'843 norm radn'!K31</f>
        <v>16.401044635710754</v>
      </c>
      <c r="L31" s="12">
        <f>'30 yr tmax'!L31+4.9825*'843 norm radn'!L31</f>
        <v>8.670555449095168</v>
      </c>
      <c r="M31" s="12">
        <f>'30 yr tmax'!M31+4.9825*'843 norm radn'!M31</f>
        <v>7.0551485759480155</v>
      </c>
      <c r="N31" s="9"/>
    </row>
    <row r="32" spans="1:14" ht="11.25">
      <c r="A32" s="4" t="s">
        <v>32</v>
      </c>
      <c r="B32" s="12">
        <f>'30 yr tmax'!B32+4.9825*'843 norm radn'!B32</f>
        <v>8.442900695217041</v>
      </c>
      <c r="C32" s="12">
        <f>'30 yr tmax'!C32+4.9825*'843 norm radn'!C32</f>
        <v>9.153574648295802</v>
      </c>
      <c r="D32" s="12">
        <f>'30 yr tmax'!D32+4.9825*'843 norm radn'!D32</f>
        <v>11.36771924705699</v>
      </c>
      <c r="E32" s="12">
        <f>'30 yr tmax'!E32+4.9825*'843 norm radn'!E32</f>
        <v>15.293921220216212</v>
      </c>
      <c r="F32" s="12">
        <f>'30 yr tmax'!F32+4.9825*'843 norm radn'!F32</f>
        <v>20.810788811640673</v>
      </c>
      <c r="G32" s="12">
        <f>'30 yr tmax'!G32+4.9825*'843 norm radn'!G32</f>
        <v>23.937326476913675</v>
      </c>
      <c r="H32" s="12">
        <f>'30 yr tmax'!H32+4.9825*'843 norm radn'!H32</f>
        <v>28.969965857584295</v>
      </c>
      <c r="I32" s="12">
        <f>'30 yr tmax'!I32+4.9825*'843 norm radn'!I32</f>
        <v>27.488330961975635</v>
      </c>
      <c r="J32" s="12">
        <f>'30 yr tmax'!J32+4.9825*'843 norm radn'!J32</f>
        <v>22.827301470626065</v>
      </c>
      <c r="K32" s="12">
        <f>'30 yr tmax'!K32+4.9825*'843 norm radn'!K32</f>
        <v>17.57657735341553</v>
      </c>
      <c r="L32" s="12">
        <f>'30 yr tmax'!L32+4.9825*'843 norm radn'!L32</f>
        <v>10.524947109956603</v>
      </c>
      <c r="M32" s="12">
        <f>'30 yr tmax'!M32+4.9825*'843 norm radn'!M32</f>
        <v>8.314441864740237</v>
      </c>
      <c r="N32" s="9"/>
    </row>
    <row r="33" spans="1:14" ht="11.25">
      <c r="A33" s="4" t="s">
        <v>33</v>
      </c>
      <c r="B33" s="12">
        <f>'30 yr tmax'!B33+4.9825*'843 norm radn'!B33</f>
        <v>7.6770492845052605</v>
      </c>
      <c r="C33" s="12">
        <f>'30 yr tmax'!C33+4.9825*'843 norm radn'!C33</f>
        <v>8.9834561455103</v>
      </c>
      <c r="D33" s="12">
        <f>'30 yr tmax'!D33+4.9825*'843 norm radn'!D33</f>
        <v>11.096498322503695</v>
      </c>
      <c r="E33" s="12">
        <f>'30 yr tmax'!E33+4.9825*'843 norm radn'!E33</f>
        <v>15.917874655742057</v>
      </c>
      <c r="F33" s="12">
        <f>'30 yr tmax'!F33+4.9825*'843 norm radn'!F33</f>
        <v>20.06231968549201</v>
      </c>
      <c r="G33" s="12">
        <f>'30 yr tmax'!G33+4.9825*'843 norm radn'!G33</f>
        <v>23.30714305333199</v>
      </c>
      <c r="H33" s="12">
        <f>'30 yr tmax'!H33+4.9825*'843 norm radn'!H33</f>
        <v>28.260677073787612</v>
      </c>
      <c r="I33" s="12">
        <f>'30 yr tmax'!I33+4.9825*'843 norm radn'!I33</f>
        <v>28.6720856958005</v>
      </c>
      <c r="J33" s="12">
        <f>'30 yr tmax'!J33+4.9825*'843 norm radn'!J33</f>
        <v>23.893364457150774</v>
      </c>
      <c r="K33" s="12">
        <f>'30 yr tmax'!K33+4.9825*'843 norm radn'!K33</f>
        <v>16.900065870357935</v>
      </c>
      <c r="L33" s="12">
        <f>'30 yr tmax'!L33+4.9825*'843 norm radn'!L33</f>
        <v>10.195155241557783</v>
      </c>
      <c r="M33" s="12">
        <f>'30 yr tmax'!M33+4.9825*'843 norm radn'!M33</f>
        <v>7.612131790785751</v>
      </c>
      <c r="N33" s="9"/>
    </row>
    <row r="34" spans="1:14" ht="11.25">
      <c r="A34" s="4" t="s">
        <v>34</v>
      </c>
      <c r="B34" s="12">
        <f>'30 yr tmax'!B34+4.9825*'843 norm radn'!B34</f>
        <v>5.029046118007376</v>
      </c>
      <c r="C34" s="12">
        <f>'30 yr tmax'!C34+4.9825*'843 norm radn'!C34</f>
        <v>5.622607332888641</v>
      </c>
      <c r="D34" s="12">
        <f>'30 yr tmax'!D34+4.9825*'843 norm radn'!D34</f>
        <v>7.184084876764703</v>
      </c>
      <c r="E34" s="12">
        <f>'30 yr tmax'!E34+4.9825*'843 norm radn'!E34</f>
        <v>9.782447887676582</v>
      </c>
      <c r="F34" s="12">
        <f>'30 yr tmax'!F34+4.9825*'843 norm radn'!F34</f>
        <v>15.622452514811428</v>
      </c>
      <c r="G34" s="12">
        <f>'30 yr tmax'!G34+4.9825*'843 norm radn'!G34</f>
        <v>20.656864975315603</v>
      </c>
      <c r="H34" s="12">
        <f>'30 yr tmax'!H34+4.9825*'843 norm radn'!H34</f>
        <v>24.76391525354188</v>
      </c>
      <c r="I34" s="12">
        <f>'30 yr tmax'!I34+4.9825*'843 norm radn'!I34</f>
        <v>23.456808820010693</v>
      </c>
      <c r="J34" s="12">
        <f>'30 yr tmax'!J34+4.9825*'843 norm radn'!J34</f>
        <v>18.684152025482927</v>
      </c>
      <c r="K34" s="12">
        <f>'30 yr tmax'!K34+4.9825*'843 norm radn'!K34</f>
        <v>13.540007434589473</v>
      </c>
      <c r="L34" s="12">
        <f>'30 yr tmax'!L34+4.9825*'843 norm radn'!L34</f>
        <v>7.9387913415741425</v>
      </c>
      <c r="M34" s="12">
        <f>'30 yr tmax'!M34+4.9825*'843 norm radn'!M34</f>
        <v>5.2217269822141335</v>
      </c>
      <c r="N34" s="9"/>
    </row>
    <row r="35" spans="1:14" ht="11.25">
      <c r="A35" s="4" t="s">
        <v>35</v>
      </c>
      <c r="B35" s="12">
        <f>'30 yr tmax'!B35+4.9825*'843 norm radn'!B35</f>
        <v>5.568357884421763</v>
      </c>
      <c r="C35" s="12">
        <f>'30 yr tmax'!C35+4.9825*'843 norm radn'!C35</f>
        <v>6.585734772988419</v>
      </c>
      <c r="D35" s="12">
        <f>'30 yr tmax'!D35+4.9825*'843 norm radn'!D35</f>
        <v>8.168030178842542</v>
      </c>
      <c r="E35" s="12">
        <f>'30 yr tmax'!E35+4.9825*'843 norm radn'!E35</f>
        <v>10.547052373177554</v>
      </c>
      <c r="F35" s="12">
        <f>'30 yr tmax'!F35+4.9825*'843 norm radn'!F35</f>
        <v>16.441491943765286</v>
      </c>
      <c r="G35" s="12">
        <f>'30 yr tmax'!G35+4.9825*'843 norm radn'!G35</f>
        <v>21.132134254596423</v>
      </c>
      <c r="H35" s="12">
        <f>'30 yr tmax'!H35+4.9825*'843 norm radn'!H35</f>
        <v>25.35068310390161</v>
      </c>
      <c r="I35" s="12">
        <f>'30 yr tmax'!I35+4.9825*'843 norm radn'!I35</f>
        <v>24.099806560490443</v>
      </c>
      <c r="J35" s="12">
        <f>'30 yr tmax'!J35+4.9825*'843 norm radn'!J35</f>
        <v>18.146528393729696</v>
      </c>
      <c r="K35" s="12">
        <f>'30 yr tmax'!K35+4.9825*'843 norm radn'!K35</f>
        <v>13.425280997355948</v>
      </c>
      <c r="L35" s="12">
        <f>'30 yr tmax'!L35+4.9825*'843 norm radn'!L35</f>
        <v>8.403474859332468</v>
      </c>
      <c r="M35" s="12">
        <f>'30 yr tmax'!M35+4.9825*'843 norm radn'!M35</f>
        <v>5.894936995256809</v>
      </c>
      <c r="N35" s="9"/>
    </row>
    <row r="36" spans="1:14" ht="11.25">
      <c r="A36" s="4" t="s">
        <v>36</v>
      </c>
      <c r="B36" s="12">
        <f>'30 yr tmax'!B36+4.9825*'843 norm radn'!B36</f>
        <v>5.213896768356479</v>
      </c>
      <c r="C36" s="12">
        <f>'30 yr tmax'!C36+4.9825*'843 norm radn'!C36</f>
        <v>6.949744419872939</v>
      </c>
      <c r="D36" s="12">
        <f>'30 yr tmax'!D36+4.9825*'843 norm radn'!D36</f>
        <v>9.479053658514047</v>
      </c>
      <c r="E36" s="12">
        <f>'30 yr tmax'!E36+4.9825*'843 norm radn'!E36</f>
        <v>12.95861769390859</v>
      </c>
      <c r="F36" s="12">
        <f>'30 yr tmax'!F36+4.9825*'843 norm radn'!F36</f>
        <v>19.201651033773004</v>
      </c>
      <c r="G36" s="12">
        <f>'30 yr tmax'!G36+4.9825*'843 norm radn'!G36</f>
        <v>24.011955476811718</v>
      </c>
      <c r="H36" s="12">
        <f>'30 yr tmax'!H36+4.9825*'843 norm radn'!H36</f>
        <v>29.42776849227861</v>
      </c>
      <c r="I36" s="12">
        <f>'30 yr tmax'!I36+4.9825*'843 norm radn'!I36</f>
        <v>27.147231982409856</v>
      </c>
      <c r="J36" s="12">
        <f>'30 yr tmax'!J36+4.9825*'843 norm radn'!J36</f>
        <v>21.79673976744057</v>
      </c>
      <c r="K36" s="12">
        <f>'30 yr tmax'!K36+4.9825*'843 norm radn'!K36</f>
        <v>15.15852513103661</v>
      </c>
      <c r="L36" s="12">
        <f>'30 yr tmax'!L36+4.9825*'843 norm radn'!L36</f>
        <v>8.546407403371239</v>
      </c>
      <c r="M36" s="12">
        <f>'30 yr tmax'!M36+4.9825*'843 norm radn'!M36</f>
        <v>5.630288747376909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43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tmin'!B4+-0.6754*'843 norm radn'!B4</f>
        <v>-1.0710791630777263</v>
      </c>
      <c r="C4" s="12">
        <f>'30 yr tmin'!C4+-0.6754*'843 norm radn'!C4</f>
        <v>-0.43911747410434643</v>
      </c>
      <c r="D4" s="12">
        <f>'30 yr tmin'!D4+-0.6754*'843 norm radn'!D4</f>
        <v>0.5877451262783633</v>
      </c>
      <c r="E4" s="12">
        <f>'30 yr tmin'!E4+-0.6754*'843 norm radn'!E4</f>
        <v>2.3023966526728437</v>
      </c>
      <c r="F4" s="12">
        <f>'30 yr tmin'!F4+-0.6754*'843 norm radn'!F4</f>
        <v>4.905765723595012</v>
      </c>
      <c r="G4" s="12">
        <f>'30 yr tmin'!G4+-0.6754*'843 norm radn'!G4</f>
        <v>7.4098542500635345</v>
      </c>
      <c r="H4" s="12">
        <f>'30 yr tmin'!H4+-0.6754*'843 norm radn'!H4</f>
        <v>9.214869346645932</v>
      </c>
      <c r="I4" s="12">
        <f>'30 yr tmin'!I4+-0.6754*'843 norm radn'!I4</f>
        <v>9.016323071567728</v>
      </c>
      <c r="J4" s="12">
        <f>'30 yr tmin'!J4+-0.6754*'843 norm radn'!J4</f>
        <v>6.410869580112942</v>
      </c>
      <c r="K4" s="12">
        <f>'30 yr tmin'!K4+-0.6754*'843 norm radn'!K4</f>
        <v>3.290431855758019</v>
      </c>
      <c r="L4" s="12">
        <f>'30 yr tmin'!L4+-0.6754*'843 norm radn'!L4</f>
        <v>1.042404252749565</v>
      </c>
      <c r="M4" s="12">
        <f>'30 yr tmin'!M4+-0.6754*'843 norm radn'!M4</f>
        <v>-1.1687693021649506</v>
      </c>
      <c r="N4" s="9"/>
    </row>
    <row r="5" spans="1:14" ht="11.25">
      <c r="A5" s="4" t="s">
        <v>5</v>
      </c>
      <c r="B5" s="12">
        <f>'30 yr tmin'!B5+-0.6754*'843 norm radn'!B5</f>
        <v>-1.2672010954016313</v>
      </c>
      <c r="C5" s="12">
        <f>'30 yr tmin'!C5+-0.6754*'843 norm radn'!C5</f>
        <v>-0.49990761261654454</v>
      </c>
      <c r="D5" s="12">
        <f>'30 yr tmin'!D5+-0.6754*'843 norm radn'!D5</f>
        <v>0.4725097410431075</v>
      </c>
      <c r="E5" s="12">
        <f>'30 yr tmin'!E5+-0.6754*'843 norm radn'!E5</f>
        <v>2.2222791602104457</v>
      </c>
      <c r="F5" s="12">
        <f>'30 yr tmin'!F5+-0.6754*'843 norm radn'!F5</f>
        <v>5.3677190208295915</v>
      </c>
      <c r="G5" s="12">
        <f>'30 yr tmin'!G5+-0.6754*'843 norm radn'!G5</f>
        <v>8.164765952228255</v>
      </c>
      <c r="H5" s="12">
        <f>'30 yr tmin'!H5+-0.6754*'843 norm radn'!H5</f>
        <v>10.359458880255037</v>
      </c>
      <c r="I5" s="12">
        <f>'30 yr tmin'!I5+-0.6754*'843 norm radn'!I5</f>
        <v>10.254815667129101</v>
      </c>
      <c r="J5" s="12">
        <f>'30 yr tmin'!J5+-0.6754*'843 norm radn'!J5</f>
        <v>7.499582968555338</v>
      </c>
      <c r="K5" s="12">
        <f>'30 yr tmin'!K5+-0.6754*'843 norm radn'!K5</f>
        <v>4.06223966037604</v>
      </c>
      <c r="L5" s="12">
        <f>'30 yr tmin'!L5+-0.6754*'843 norm radn'!L5</f>
        <v>1.008172436609047</v>
      </c>
      <c r="M5" s="12">
        <f>'30 yr tmin'!M5+-0.6754*'843 norm radn'!M5</f>
        <v>-1.0565140620502693</v>
      </c>
      <c r="N5" s="9"/>
    </row>
    <row r="6" spans="1:14" ht="11.25">
      <c r="A6" s="4" t="s">
        <v>6</v>
      </c>
      <c r="B6" s="12">
        <f>'30 yr tmin'!B6+-0.6754*'843 norm radn'!B6</f>
        <v>-1.5558325144363163</v>
      </c>
      <c r="C6" s="12">
        <f>'30 yr tmin'!C6+-0.6754*'843 norm radn'!C6</f>
        <v>-0.8457492107767566</v>
      </c>
      <c r="D6" s="12">
        <f>'30 yr tmin'!D6+-0.6754*'843 norm radn'!D6</f>
        <v>-0.7257198077399396</v>
      </c>
      <c r="E6" s="12">
        <f>'30 yr tmin'!E6+-0.6754*'843 norm radn'!E6</f>
        <v>1.0928155042411065</v>
      </c>
      <c r="F6" s="12">
        <f>'30 yr tmin'!F6+-0.6754*'843 norm radn'!F6</f>
        <v>4.002551222667717</v>
      </c>
      <c r="G6" s="12">
        <f>'30 yr tmin'!G6+-0.6754*'843 norm radn'!G6</f>
        <v>6.809331171044041</v>
      </c>
      <c r="H6" s="12">
        <f>'30 yr tmin'!H6+-0.6754*'843 norm radn'!H6</f>
        <v>9.319045577315253</v>
      </c>
      <c r="I6" s="12">
        <f>'30 yr tmin'!I6+-0.6754*'843 norm radn'!I6</f>
        <v>9.72411775696803</v>
      </c>
      <c r="J6" s="12">
        <f>'30 yr tmin'!J6+-0.6754*'843 norm radn'!J6</f>
        <v>7.709966121032398</v>
      </c>
      <c r="K6" s="12">
        <f>'30 yr tmin'!K6+-0.6754*'843 norm radn'!K6</f>
        <v>4.576935397391327</v>
      </c>
      <c r="L6" s="12">
        <f>'30 yr tmin'!L6+-0.6754*'843 norm radn'!L6</f>
        <v>0.15087714913048325</v>
      </c>
      <c r="M6" s="12">
        <f>'30 yr tmin'!M6+-0.6754*'843 norm radn'!M6</f>
        <v>-1.2567066653317438</v>
      </c>
      <c r="N6" s="9"/>
    </row>
    <row r="7" spans="1:14" ht="11.25">
      <c r="A7" s="4" t="s">
        <v>7</v>
      </c>
      <c r="B7" s="12">
        <f>'30 yr tmin'!B7+-0.6754*'843 norm radn'!B7</f>
        <v>-1.9463215087106192</v>
      </c>
      <c r="C7" s="12">
        <f>'30 yr tmin'!C7+-0.6754*'843 norm radn'!C7</f>
        <v>-1.1318134955078683</v>
      </c>
      <c r="D7" s="12">
        <f>'30 yr tmin'!D7+-0.6754*'843 norm radn'!D7</f>
        <v>-1.1251229122309983</v>
      </c>
      <c r="E7" s="12">
        <f>'30 yr tmin'!E7+-0.6754*'843 norm radn'!E7</f>
        <v>0.6633666636876547</v>
      </c>
      <c r="F7" s="12">
        <f>'30 yr tmin'!F7+-0.6754*'843 norm radn'!F7</f>
        <v>2.7509276181091566</v>
      </c>
      <c r="G7" s="12">
        <f>'30 yr tmin'!G7+-0.6754*'843 norm radn'!G7</f>
        <v>6.2517903989966355</v>
      </c>
      <c r="H7" s="12">
        <f>'30 yr tmin'!H7+-0.6754*'843 norm radn'!H7</f>
        <v>8.964550562535836</v>
      </c>
      <c r="I7" s="12">
        <f>'30 yr tmin'!I7+-0.6754*'843 norm radn'!I7</f>
        <v>9.787107595790227</v>
      </c>
      <c r="J7" s="12">
        <f>'30 yr tmin'!J7+-0.6754*'843 norm radn'!J7</f>
        <v>7.313931011970918</v>
      </c>
      <c r="K7" s="12">
        <f>'30 yr tmin'!K7+-0.6754*'843 norm radn'!K7</f>
        <v>4.208843051569555</v>
      </c>
      <c r="L7" s="12">
        <f>'30 yr tmin'!L7+-0.6754*'843 norm radn'!L7</f>
        <v>-0.5220194666282849</v>
      </c>
      <c r="M7" s="12">
        <f>'30 yr tmin'!M7+-0.6754*'843 norm radn'!M7</f>
        <v>-1.736495763208987</v>
      </c>
      <c r="N7" s="9"/>
    </row>
    <row r="8" spans="1:14" ht="11.25">
      <c r="A8" s="4" t="s">
        <v>8</v>
      </c>
      <c r="B8" s="12">
        <f>'30 yr tmin'!B8+-0.6754*'843 norm radn'!B8</f>
        <v>-2.307395298084031</v>
      </c>
      <c r="C8" s="12">
        <f>'30 yr tmin'!C8+-0.6754*'843 norm radn'!C8</f>
        <v>-1.9013857748747809</v>
      </c>
      <c r="D8" s="12">
        <f>'30 yr tmin'!D8+-0.6754*'843 norm radn'!D8</f>
        <v>-1.7869224840931823</v>
      </c>
      <c r="E8" s="12">
        <f>'30 yr tmin'!E8+-0.6754*'843 norm radn'!E8</f>
        <v>-0.07122672129327227</v>
      </c>
      <c r="F8" s="12">
        <f>'30 yr tmin'!F8+-0.6754*'843 norm radn'!F8</f>
        <v>1.8260027851339058</v>
      </c>
      <c r="G8" s="12">
        <f>'30 yr tmin'!G8+-0.6754*'843 norm radn'!G8</f>
        <v>5.509929472032712</v>
      </c>
      <c r="H8" s="12">
        <f>'30 yr tmin'!H8+-0.6754*'843 norm radn'!H8</f>
        <v>8.110862284242014</v>
      </c>
      <c r="I8" s="12">
        <f>'30 yr tmin'!I8+-0.6754*'843 norm radn'!I8</f>
        <v>8.83132493157306</v>
      </c>
      <c r="J8" s="12">
        <f>'30 yr tmin'!J8+-0.6754*'843 norm radn'!J8</f>
        <v>6.533879418601024</v>
      </c>
      <c r="K8" s="12">
        <f>'30 yr tmin'!K8+-0.6754*'843 norm radn'!K8</f>
        <v>3.3057954262374065</v>
      </c>
      <c r="L8" s="12">
        <f>'30 yr tmin'!L8+-0.6754*'843 norm radn'!L8</f>
        <v>-1.1933950485321574</v>
      </c>
      <c r="M8" s="12">
        <f>'30 yr tmin'!M8+-0.6754*'843 norm radn'!M8</f>
        <v>-2.3127794489357245</v>
      </c>
      <c r="N8" s="9"/>
    </row>
    <row r="9" spans="1:14" ht="11.25">
      <c r="A9" s="4" t="s">
        <v>9</v>
      </c>
      <c r="B9" s="12">
        <f>'30 yr tmin'!B9+-0.6754*'843 norm radn'!B9</f>
        <v>-1.0981677340746043</v>
      </c>
      <c r="C9" s="12">
        <f>'30 yr tmin'!C9+-0.6754*'843 norm radn'!C9</f>
        <v>-0.9133918109014234</v>
      </c>
      <c r="D9" s="12">
        <f>'30 yr tmin'!D9+-0.6754*'843 norm radn'!D9</f>
        <v>-0.009207711244195782</v>
      </c>
      <c r="E9" s="12">
        <f>'30 yr tmin'!E9+-0.6754*'843 norm radn'!E9</f>
        <v>1.3139955932399374</v>
      </c>
      <c r="F9" s="12">
        <f>'30 yr tmin'!F9+-0.6754*'843 norm radn'!F9</f>
        <v>4.14040338717235</v>
      </c>
      <c r="G9" s="12">
        <f>'30 yr tmin'!G9+-0.6754*'843 norm radn'!G9</f>
        <v>7.10676840796309</v>
      </c>
      <c r="H9" s="12">
        <f>'30 yr tmin'!H9+-0.6754*'843 norm radn'!H9</f>
        <v>10.011550742189671</v>
      </c>
      <c r="I9" s="12">
        <f>'30 yr tmin'!I9+-0.6754*'843 norm radn'!I9</f>
        <v>10.446426288703796</v>
      </c>
      <c r="J9" s="12">
        <f>'30 yr tmin'!J9+-0.6754*'843 norm radn'!J9</f>
        <v>8.024230414190317</v>
      </c>
      <c r="K9" s="12">
        <f>'30 yr tmin'!K9+-0.6754*'843 norm radn'!K9</f>
        <v>4.690351208896323</v>
      </c>
      <c r="L9" s="12">
        <f>'30 yr tmin'!L9+-0.6754*'843 norm radn'!L9</f>
        <v>0.7886650189268211</v>
      </c>
      <c r="M9" s="12">
        <f>'30 yr tmin'!M9+-0.6754*'843 norm radn'!M9</f>
        <v>-1.3944076391422944</v>
      </c>
      <c r="N9" s="9"/>
    </row>
    <row r="10" spans="1:14" ht="11.25">
      <c r="A10" s="4" t="s">
        <v>10</v>
      </c>
      <c r="B10" s="12">
        <f>'30 yr tmin'!B10+-0.6754*'843 norm radn'!B10</f>
        <v>-0.2407186488871142</v>
      </c>
      <c r="C10" s="12">
        <f>'30 yr tmin'!C10+-0.6754*'843 norm radn'!C10</f>
        <v>0.7674546077902541</v>
      </c>
      <c r="D10" s="12">
        <f>'30 yr tmin'!D10+-0.6754*'843 norm radn'!D10</f>
        <v>1.3619599117365544</v>
      </c>
      <c r="E10" s="12">
        <f>'30 yr tmin'!E10+-0.6754*'843 norm radn'!E10</f>
        <v>2.84999750644805</v>
      </c>
      <c r="F10" s="12">
        <f>'30 yr tmin'!F10+-0.6754*'843 norm radn'!F10</f>
        <v>5.879656190434191</v>
      </c>
      <c r="G10" s="12">
        <f>'30 yr tmin'!G10+-0.6754*'843 norm radn'!G10</f>
        <v>8.893128359118611</v>
      </c>
      <c r="H10" s="12">
        <f>'30 yr tmin'!H10+-0.6754*'843 norm radn'!H10</f>
        <v>11.397693707793742</v>
      </c>
      <c r="I10" s="12">
        <f>'30 yr tmin'!I10+-0.6754*'843 norm radn'!I10</f>
        <v>11.379046005989064</v>
      </c>
      <c r="J10" s="12">
        <f>'30 yr tmin'!J10+-0.6754*'843 norm radn'!J10</f>
        <v>8.84419376811909</v>
      </c>
      <c r="K10" s="12">
        <f>'30 yr tmin'!K10+-0.6754*'843 norm radn'!K10</f>
        <v>5.662632582814734</v>
      </c>
      <c r="L10" s="12">
        <f>'30 yr tmin'!L10+-0.6754*'843 norm radn'!L10</f>
        <v>1.9651036535657433</v>
      </c>
      <c r="M10" s="12">
        <f>'30 yr tmin'!M10+-0.6754*'843 norm radn'!M10</f>
        <v>-0.13601057503277814</v>
      </c>
      <c r="N10" s="9"/>
    </row>
    <row r="11" spans="1:14" ht="11.25">
      <c r="A11" s="4" t="s">
        <v>11</v>
      </c>
      <c r="B11" s="12">
        <f>'30 yr tmin'!B11+-0.6754*'843 norm radn'!B11</f>
        <v>-0.9325032621483711</v>
      </c>
      <c r="C11" s="12">
        <f>'30 yr tmin'!C11+-0.6754*'843 norm radn'!C11</f>
        <v>-0.3674255649477319</v>
      </c>
      <c r="D11" s="12">
        <f>'30 yr tmin'!D11+-0.6754*'843 norm radn'!D11</f>
        <v>0.6156468605251995</v>
      </c>
      <c r="E11" s="12">
        <f>'30 yr tmin'!E11+-0.6754*'843 norm radn'!E11</f>
        <v>2.1187707416880595</v>
      </c>
      <c r="F11" s="12">
        <f>'30 yr tmin'!F11+-0.6754*'843 norm radn'!F11</f>
        <v>5.051419098453006</v>
      </c>
      <c r="G11" s="12">
        <f>'30 yr tmin'!G11+-0.6754*'843 norm radn'!G11</f>
        <v>7.964569278884336</v>
      </c>
      <c r="H11" s="12">
        <f>'30 yr tmin'!H11+-0.6754*'843 norm radn'!H11</f>
        <v>10.363125162113542</v>
      </c>
      <c r="I11" s="12">
        <f>'30 yr tmin'!I11+-0.6754*'843 norm radn'!I11</f>
        <v>10.248220767225174</v>
      </c>
      <c r="J11" s="12">
        <f>'30 yr tmin'!J11+-0.6754*'843 norm radn'!J11</f>
        <v>7.40395012207845</v>
      </c>
      <c r="K11" s="12">
        <f>'30 yr tmin'!K11+-0.6754*'843 norm radn'!K11</f>
        <v>4.011814094818844</v>
      </c>
      <c r="L11" s="12">
        <f>'30 yr tmin'!L11+-0.6754*'843 norm radn'!L11</f>
        <v>1.3503630717563184</v>
      </c>
      <c r="M11" s="12">
        <f>'30 yr tmin'!M11+-0.6754*'843 norm radn'!M11</f>
        <v>-0.7213327539264507</v>
      </c>
      <c r="N11" s="9"/>
    </row>
    <row r="12" spans="1:14" ht="11.25">
      <c r="A12" s="4" t="s">
        <v>12</v>
      </c>
      <c r="B12" s="12">
        <f>'30 yr tmin'!B12+-0.6754*'843 norm radn'!B12</f>
        <v>-0.8094985780015231</v>
      </c>
      <c r="C12" s="12">
        <f>'30 yr tmin'!C12+-0.6754*'843 norm radn'!C12</f>
        <v>-0.21561601018198462</v>
      </c>
      <c r="D12" s="12">
        <f>'30 yr tmin'!D12+-0.6754*'843 norm radn'!D12</f>
        <v>0.47587424453253224</v>
      </c>
      <c r="E12" s="12">
        <f>'30 yr tmin'!E12+-0.6754*'843 norm radn'!E12</f>
        <v>1.7828007543724067</v>
      </c>
      <c r="F12" s="12">
        <f>'30 yr tmin'!F12+-0.6754*'843 norm radn'!F12</f>
        <v>5.010032508591708</v>
      </c>
      <c r="G12" s="12">
        <f>'30 yr tmin'!G12+-0.6754*'843 norm radn'!G12</f>
        <v>7.9922611704594955</v>
      </c>
      <c r="H12" s="12">
        <f>'30 yr tmin'!H12+-0.6754*'843 norm radn'!H12</f>
        <v>11.39451841953737</v>
      </c>
      <c r="I12" s="12">
        <f>'30 yr tmin'!I12+-0.6754*'843 norm radn'!I12</f>
        <v>11.910124539827548</v>
      </c>
      <c r="J12" s="12">
        <f>'30 yr tmin'!J12+-0.6754*'843 norm radn'!J12</f>
        <v>9.675814047147924</v>
      </c>
      <c r="K12" s="12">
        <f>'30 yr tmin'!K12+-0.6754*'843 norm radn'!K12</f>
        <v>5.774368308460477</v>
      </c>
      <c r="L12" s="12">
        <f>'30 yr tmin'!L12+-0.6754*'843 norm radn'!L12</f>
        <v>1.4886834810905594</v>
      </c>
      <c r="M12" s="12">
        <f>'30 yr tmin'!M12+-0.6754*'843 norm radn'!M12</f>
        <v>-0.9988117284412138</v>
      </c>
      <c r="N12" s="9"/>
    </row>
    <row r="13" spans="1:14" ht="11.25">
      <c r="A13" s="4" t="s">
        <v>13</v>
      </c>
      <c r="B13" s="12">
        <f>'30 yr tmin'!B13+-0.6754*'843 norm radn'!B13</f>
        <v>-2.656276402613399</v>
      </c>
      <c r="C13" s="12">
        <f>'30 yr tmin'!C13+-0.6754*'843 norm radn'!C13</f>
        <v>-2.268460969711587</v>
      </c>
      <c r="D13" s="12">
        <f>'30 yr tmin'!D13+-0.6754*'843 norm radn'!D13</f>
        <v>-1.783690284046668</v>
      </c>
      <c r="E13" s="12">
        <f>'30 yr tmin'!E13+-0.6754*'843 norm radn'!E13</f>
        <v>-0.3949168352318528</v>
      </c>
      <c r="F13" s="12">
        <f>'30 yr tmin'!F13+-0.6754*'843 norm radn'!F13</f>
        <v>2.116797118718774</v>
      </c>
      <c r="G13" s="12">
        <f>'30 yr tmin'!G13+-0.6754*'843 norm radn'!G13</f>
        <v>5.527625658001192</v>
      </c>
      <c r="H13" s="12">
        <f>'30 yr tmin'!H13+-0.6754*'843 norm radn'!H13</f>
        <v>9.431834723942227</v>
      </c>
      <c r="I13" s="12">
        <f>'30 yr tmin'!I13+-0.6754*'843 norm radn'!I13</f>
        <v>10.101912925450796</v>
      </c>
      <c r="J13" s="12">
        <f>'30 yr tmin'!J13+-0.6754*'843 norm radn'!J13</f>
        <v>7.70477738759641</v>
      </c>
      <c r="K13" s="12">
        <f>'30 yr tmin'!K13+-0.6754*'843 norm radn'!K13</f>
        <v>3.7245993137898554</v>
      </c>
      <c r="L13" s="12">
        <f>'30 yr tmin'!L13+-0.6754*'843 norm radn'!L13</f>
        <v>-0.9710244200836756</v>
      </c>
      <c r="M13" s="12">
        <f>'30 yr tmin'!M13+-0.6754*'843 norm radn'!M13</f>
        <v>-2.6478004012938365</v>
      </c>
      <c r="N13" s="9"/>
    </row>
    <row r="14" spans="1:14" ht="11.25">
      <c r="A14" s="4" t="s">
        <v>14</v>
      </c>
      <c r="B14" s="12">
        <f>'30 yr tmin'!B14+-0.6754*'843 norm radn'!B14</f>
        <v>-1.1604169672463873</v>
      </c>
      <c r="C14" s="12">
        <f>'30 yr tmin'!C14+-0.6754*'843 norm radn'!C14</f>
        <v>-0.3056612368477461</v>
      </c>
      <c r="D14" s="12">
        <f>'30 yr tmin'!D14+-0.6754*'843 norm radn'!D14</f>
        <v>0.38324894033248835</v>
      </c>
      <c r="E14" s="12">
        <f>'30 yr tmin'!E14+-0.6754*'843 norm radn'!E14</f>
        <v>2.0016188740944254</v>
      </c>
      <c r="F14" s="12">
        <f>'30 yr tmin'!F14+-0.6754*'843 norm radn'!F14</f>
        <v>4.8144401010444975</v>
      </c>
      <c r="G14" s="12">
        <f>'30 yr tmin'!G14+-0.6754*'843 norm radn'!G14</f>
        <v>7.898634406505961</v>
      </c>
      <c r="H14" s="12">
        <f>'30 yr tmin'!H14+-0.6754*'843 norm radn'!H14</f>
        <v>11.199149562887488</v>
      </c>
      <c r="I14" s="12">
        <f>'30 yr tmin'!I14+-0.6754*'843 norm radn'!I14</f>
        <v>11.51488524714217</v>
      </c>
      <c r="J14" s="12">
        <f>'30 yr tmin'!J14+-0.6754*'843 norm radn'!J14</f>
        <v>9.09991317936693</v>
      </c>
      <c r="K14" s="12">
        <f>'30 yr tmin'!K14+-0.6754*'843 norm radn'!K14</f>
        <v>5.586306667884579</v>
      </c>
      <c r="L14" s="12">
        <f>'30 yr tmin'!L14+-0.6754*'843 norm radn'!L14</f>
        <v>1.2132344539802036</v>
      </c>
      <c r="M14" s="12">
        <f>'30 yr tmin'!M14+-0.6754*'843 norm radn'!M14</f>
        <v>-0.8266321089479103</v>
      </c>
      <c r="N14" s="9"/>
    </row>
    <row r="15" spans="1:14" ht="11.25">
      <c r="A15" s="4" t="s">
        <v>15</v>
      </c>
      <c r="B15" s="12">
        <f>'30 yr tmin'!B15+-0.6754*'843 norm radn'!B15</f>
        <v>-1.0506151313604788</v>
      </c>
      <c r="C15" s="12">
        <f>'30 yr tmin'!C15+-0.6754*'843 norm radn'!C15</f>
        <v>0.1106481202050571</v>
      </c>
      <c r="D15" s="12">
        <f>'30 yr tmin'!D15+-0.6754*'843 norm radn'!D15</f>
        <v>0.9926777517902666</v>
      </c>
      <c r="E15" s="12">
        <f>'30 yr tmin'!E15+-0.6754*'843 norm radn'!E15</f>
        <v>2.694436226732317</v>
      </c>
      <c r="F15" s="12">
        <f>'30 yr tmin'!F15+-0.6754*'843 norm radn'!F15</f>
        <v>5.305317631401337</v>
      </c>
      <c r="G15" s="12">
        <f>'30 yr tmin'!G15+-0.6754*'843 norm radn'!G15</f>
        <v>8.290615081044944</v>
      </c>
      <c r="H15" s="12">
        <f>'30 yr tmin'!H15+-0.6754*'843 norm radn'!H15</f>
        <v>10.386283976143545</v>
      </c>
      <c r="I15" s="12">
        <f>'30 yr tmin'!I15+-0.6754*'843 norm radn'!I15</f>
        <v>10.39362039650228</v>
      </c>
      <c r="J15" s="12">
        <f>'30 yr tmin'!J15+-0.6754*'843 norm radn'!J15</f>
        <v>7.683151022100321</v>
      </c>
      <c r="K15" s="12">
        <f>'30 yr tmin'!K15+-0.6754*'843 norm radn'!K15</f>
        <v>4.195423254036949</v>
      </c>
      <c r="L15" s="12">
        <f>'30 yr tmin'!L15+-0.6754*'843 norm radn'!L15</f>
        <v>1.4376948616519725</v>
      </c>
      <c r="M15" s="12">
        <f>'30 yr tmin'!M15+-0.6754*'843 norm radn'!M15</f>
        <v>-0.5595985570817588</v>
      </c>
      <c r="N15" s="9"/>
    </row>
    <row r="16" spans="1:14" ht="11.25">
      <c r="A16" s="4" t="s">
        <v>16</v>
      </c>
      <c r="B16" s="12">
        <f>'30 yr tmin'!B16+-0.6754*'843 norm radn'!B16</f>
        <v>-0.5961275818242208</v>
      </c>
      <c r="C16" s="12">
        <f>'30 yr tmin'!C16+-0.6754*'843 norm radn'!C16</f>
        <v>0.21157207369109954</v>
      </c>
      <c r="D16" s="12">
        <f>'30 yr tmin'!D16+-0.6754*'843 norm radn'!D16</f>
        <v>1.0080952872630797</v>
      </c>
      <c r="E16" s="12">
        <f>'30 yr tmin'!E16+-0.6754*'843 norm radn'!E16</f>
        <v>2.4983887454802467</v>
      </c>
      <c r="F16" s="12">
        <f>'30 yr tmin'!F16+-0.6754*'843 norm radn'!F16</f>
        <v>5.388989106121562</v>
      </c>
      <c r="G16" s="12">
        <f>'30 yr tmin'!G16+-0.6754*'843 norm radn'!G16</f>
        <v>8.470967314812908</v>
      </c>
      <c r="H16" s="12">
        <f>'30 yr tmin'!H16+-0.6754*'843 norm radn'!H16</f>
        <v>11.166230041914917</v>
      </c>
      <c r="I16" s="12">
        <f>'30 yr tmin'!I16+-0.6754*'843 norm radn'!I16</f>
        <v>11.18804589979905</v>
      </c>
      <c r="J16" s="12">
        <f>'30 yr tmin'!J16+-0.6754*'843 norm radn'!J16</f>
        <v>8.701943040338358</v>
      </c>
      <c r="K16" s="12">
        <f>'30 yr tmin'!K16+-0.6754*'843 norm radn'!K16</f>
        <v>5.110175361618592</v>
      </c>
      <c r="L16" s="12">
        <f>'30 yr tmin'!L16+-0.6754*'843 norm radn'!L16</f>
        <v>1.8152153352551958</v>
      </c>
      <c r="M16" s="12">
        <f>'30 yr tmin'!M16+-0.6754*'843 norm radn'!M16</f>
        <v>-0.37437979517241965</v>
      </c>
      <c r="N16" s="9"/>
    </row>
    <row r="17" spans="1:14" ht="11.25">
      <c r="A17" s="4" t="s">
        <v>17</v>
      </c>
      <c r="B17" s="12">
        <f>'30 yr tmin'!B17+-0.6754*'843 norm radn'!B17</f>
        <v>-1.6411956945496171</v>
      </c>
      <c r="C17" s="12">
        <f>'30 yr tmin'!C17+-0.6754*'843 norm radn'!C17</f>
        <v>-1.4480342880945445</v>
      </c>
      <c r="D17" s="12">
        <f>'30 yr tmin'!D17+-0.6754*'843 norm radn'!D17</f>
        <v>-0.7647098769690825</v>
      </c>
      <c r="E17" s="12">
        <f>'30 yr tmin'!E17+-0.6754*'843 norm radn'!E17</f>
        <v>0.43503019287201583</v>
      </c>
      <c r="F17" s="12">
        <f>'30 yr tmin'!F17+-0.6754*'843 norm radn'!F17</f>
        <v>3.2475366750240244</v>
      </c>
      <c r="G17" s="12">
        <f>'30 yr tmin'!G17+-0.6754*'843 norm radn'!G17</f>
        <v>6.246365070532167</v>
      </c>
      <c r="H17" s="12">
        <f>'30 yr tmin'!H17+-0.6754*'843 norm radn'!H17</f>
        <v>9.342993855193331</v>
      </c>
      <c r="I17" s="12">
        <f>'30 yr tmin'!I17+-0.6754*'843 norm radn'!I17</f>
        <v>9.444316836198881</v>
      </c>
      <c r="J17" s="12">
        <f>'30 yr tmin'!J17+-0.6754*'843 norm radn'!J17</f>
        <v>7.134108199156036</v>
      </c>
      <c r="K17" s="12">
        <f>'30 yr tmin'!K17+-0.6754*'843 norm radn'!K17</f>
        <v>3.9322510065615006</v>
      </c>
      <c r="L17" s="12">
        <f>'30 yr tmin'!L17+-0.6754*'843 norm radn'!L17</f>
        <v>0.25533379361934416</v>
      </c>
      <c r="M17" s="12">
        <f>'30 yr tmin'!M17+-0.6754*'843 norm radn'!M17</f>
        <v>-1.7357931169774743</v>
      </c>
      <c r="N17" s="9"/>
    </row>
    <row r="18" spans="1:14" ht="11.25">
      <c r="A18" s="4" t="s">
        <v>18</v>
      </c>
      <c r="B18" s="12">
        <f>'30 yr tmin'!B18+-0.6754*'843 norm radn'!B18</f>
        <v>-0.18109764013073204</v>
      </c>
      <c r="C18" s="12">
        <f>'30 yr tmin'!C18+-0.6754*'843 norm radn'!C18</f>
        <v>0.7218342971646715</v>
      </c>
      <c r="D18" s="12">
        <f>'30 yr tmin'!D18+-0.6754*'843 norm radn'!D18</f>
        <v>1.1001605310958724</v>
      </c>
      <c r="E18" s="12">
        <f>'30 yr tmin'!E18+-0.6754*'843 norm radn'!E18</f>
        <v>2.388428959358434</v>
      </c>
      <c r="F18" s="12">
        <f>'30 yr tmin'!F18+-0.6754*'843 norm radn'!F18</f>
        <v>5.30157116199956</v>
      </c>
      <c r="G18" s="12">
        <f>'30 yr tmin'!G18+-0.6754*'843 norm radn'!G18</f>
        <v>8.693929817185674</v>
      </c>
      <c r="H18" s="12">
        <f>'30 yr tmin'!H18+-0.6754*'843 norm radn'!H18</f>
        <v>11.79009601645326</v>
      </c>
      <c r="I18" s="12">
        <f>'30 yr tmin'!I18+-0.6754*'843 norm radn'!I18</f>
        <v>11.788416072404058</v>
      </c>
      <c r="J18" s="12">
        <f>'30 yr tmin'!J18+-0.6754*'843 norm radn'!J18</f>
        <v>9.678682622048704</v>
      </c>
      <c r="K18" s="12">
        <f>'30 yr tmin'!K18+-0.6754*'843 norm radn'!K18</f>
        <v>5.8024580888773345</v>
      </c>
      <c r="L18" s="12">
        <f>'30 yr tmin'!L18+-0.6754*'843 norm radn'!L18</f>
        <v>1.723450639202029</v>
      </c>
      <c r="M18" s="12">
        <f>'30 yr tmin'!M18+-0.6754*'843 norm radn'!M18</f>
        <v>-0.1793264618651278</v>
      </c>
      <c r="N18" s="9"/>
    </row>
    <row r="19" spans="1:14" ht="11.25">
      <c r="A19" s="4" t="s">
        <v>19</v>
      </c>
      <c r="B19" s="12">
        <f>'30 yr tmin'!B19+-0.6754*'843 norm radn'!B19</f>
        <v>-0.23770995895331987</v>
      </c>
      <c r="C19" s="12">
        <f>'30 yr tmin'!C19+-0.6754*'843 norm radn'!C19</f>
        <v>0.5346105059689216</v>
      </c>
      <c r="D19" s="12">
        <f>'30 yr tmin'!D19+-0.6754*'843 norm radn'!D19</f>
        <v>0.8364543732649415</v>
      </c>
      <c r="E19" s="12">
        <f>'30 yr tmin'!E19+-0.6754*'843 norm radn'!E19</f>
        <v>2.43267171975658</v>
      </c>
      <c r="F19" s="12">
        <f>'30 yr tmin'!F19+-0.6754*'843 norm radn'!F19</f>
        <v>5.509891061859525</v>
      </c>
      <c r="G19" s="12">
        <f>'30 yr tmin'!G19+-0.6754*'843 norm radn'!G19</f>
        <v>8.600501899782579</v>
      </c>
      <c r="H19" s="12">
        <f>'30 yr tmin'!H19+-0.6754*'843 norm radn'!H19</f>
        <v>11.490530107841897</v>
      </c>
      <c r="I19" s="12">
        <f>'30 yr tmin'!I19+-0.6754*'843 norm radn'!I19</f>
        <v>11.911240090396927</v>
      </c>
      <c r="J19" s="12">
        <f>'30 yr tmin'!J19+-0.6754*'843 norm radn'!J19</f>
        <v>9.543256719454675</v>
      </c>
      <c r="K19" s="12">
        <f>'30 yr tmin'!K19+-0.6754*'843 norm radn'!K19</f>
        <v>5.949633684589913</v>
      </c>
      <c r="L19" s="12">
        <f>'30 yr tmin'!L19+-0.6754*'843 norm radn'!L19</f>
        <v>1.863812780198617</v>
      </c>
      <c r="M19" s="12">
        <f>'30 yr tmin'!M19+-0.6754*'843 norm radn'!M19</f>
        <v>-0.1284254855518855</v>
      </c>
      <c r="N19" s="9"/>
    </row>
    <row r="20" spans="1:14" ht="11.25">
      <c r="A20" s="4" t="s">
        <v>20</v>
      </c>
      <c r="B20" s="12">
        <f>'30 yr tmin'!B20+-0.6754*'843 norm radn'!B20</f>
        <v>-0.7683987767915446</v>
      </c>
      <c r="C20" s="12">
        <f>'30 yr tmin'!C20+-0.6754*'843 norm radn'!C20</f>
        <v>-0.08691970020029727</v>
      </c>
      <c r="D20" s="12">
        <f>'30 yr tmin'!D20+-0.6754*'843 norm radn'!D20</f>
        <v>1.1095529625240448</v>
      </c>
      <c r="E20" s="12">
        <f>'30 yr tmin'!E20+-0.6754*'843 norm radn'!E20</f>
        <v>2.614719786244679</v>
      </c>
      <c r="F20" s="12">
        <f>'30 yr tmin'!F20+-0.6754*'843 norm radn'!F20</f>
        <v>5.922318292082118</v>
      </c>
      <c r="G20" s="12">
        <f>'30 yr tmin'!G20+-0.6754*'843 norm radn'!G20</f>
        <v>8.615458143947782</v>
      </c>
      <c r="H20" s="12">
        <f>'30 yr tmin'!H20+-0.6754*'843 norm radn'!H20</f>
        <v>11.111728001477786</v>
      </c>
      <c r="I20" s="12">
        <f>'30 yr tmin'!I20+-0.6754*'843 norm radn'!I20</f>
        <v>10.915237827346361</v>
      </c>
      <c r="J20" s="12">
        <f>'30 yr tmin'!J20+-0.6754*'843 norm radn'!J20</f>
        <v>8.008722991202617</v>
      </c>
      <c r="K20" s="12">
        <f>'30 yr tmin'!K20+-0.6754*'843 norm radn'!K20</f>
        <v>4.302737062598988</v>
      </c>
      <c r="L20" s="12">
        <f>'30 yr tmin'!L20+-0.6754*'843 norm radn'!L20</f>
        <v>1.8201317935266466</v>
      </c>
      <c r="M20" s="12">
        <f>'30 yr tmin'!M20+-0.6754*'843 norm radn'!M20</f>
        <v>-0.4569540611322701</v>
      </c>
      <c r="N20" s="9"/>
    </row>
    <row r="21" spans="1:14" ht="11.25">
      <c r="A21" s="4" t="s">
        <v>21</v>
      </c>
      <c r="B21" s="12">
        <f>'30 yr tmin'!B21+-0.6754*'843 norm radn'!B21</f>
        <v>-0.3001257649145505</v>
      </c>
      <c r="C21" s="12">
        <f>'30 yr tmin'!C21+-0.6754*'843 norm radn'!C21</f>
        <v>0.4037942125544317</v>
      </c>
      <c r="D21" s="12">
        <f>'30 yr tmin'!D21+-0.6754*'843 norm radn'!D21</f>
        <v>0.9185525762443766</v>
      </c>
      <c r="E21" s="12">
        <f>'30 yr tmin'!E21+-0.6754*'843 norm radn'!E21</f>
        <v>2.54085028804884</v>
      </c>
      <c r="F21" s="12">
        <f>'30 yr tmin'!F21+-0.6754*'843 norm radn'!F21</f>
        <v>5.331961690064537</v>
      </c>
      <c r="G21" s="12">
        <f>'30 yr tmin'!G21+-0.6754*'843 norm radn'!G21</f>
        <v>8.520515379519669</v>
      </c>
      <c r="H21" s="12">
        <f>'30 yr tmin'!H21+-0.6754*'843 norm radn'!H21</f>
        <v>11.423123094730773</v>
      </c>
      <c r="I21" s="12">
        <f>'30 yr tmin'!I21+-0.6754*'843 norm radn'!I21</f>
        <v>11.644130147293763</v>
      </c>
      <c r="J21" s="12">
        <f>'30 yr tmin'!J21+-0.6754*'843 norm radn'!J21</f>
        <v>9.461286121545767</v>
      </c>
      <c r="K21" s="12">
        <f>'30 yr tmin'!K21+-0.6754*'843 norm radn'!K21</f>
        <v>5.625464605916165</v>
      </c>
      <c r="L21" s="12">
        <f>'30 yr tmin'!L21+-0.6754*'843 norm radn'!L21</f>
        <v>1.602564287630337</v>
      </c>
      <c r="M21" s="12">
        <f>'30 yr tmin'!M21+-0.6754*'843 norm radn'!M21</f>
        <v>-0.4917096382889994</v>
      </c>
      <c r="N21" s="9"/>
    </row>
    <row r="22" spans="1:14" ht="11.25">
      <c r="A22" s="4" t="s">
        <v>22</v>
      </c>
      <c r="B22" s="12">
        <f>'30 yr tmin'!B22+-0.6754*'843 norm radn'!B22</f>
        <v>-0.973537115459653</v>
      </c>
      <c r="C22" s="12">
        <f>'30 yr tmin'!C22+-0.6754*'843 norm radn'!C22</f>
        <v>-0.46379218414304557</v>
      </c>
      <c r="D22" s="12">
        <f>'30 yr tmin'!D22+-0.6754*'843 norm radn'!D22</f>
        <v>-0.14474458334030071</v>
      </c>
      <c r="E22" s="12">
        <f>'30 yr tmin'!E22+-0.6754*'843 norm radn'!E22</f>
        <v>1.335434155148759</v>
      </c>
      <c r="F22" s="12">
        <f>'30 yr tmin'!F22+-0.6754*'843 norm radn'!F22</f>
        <v>3.930377934262068</v>
      </c>
      <c r="G22" s="12">
        <f>'30 yr tmin'!G22+-0.6754*'843 norm radn'!G22</f>
        <v>7.117709760859313</v>
      </c>
      <c r="H22" s="12">
        <f>'30 yr tmin'!H22+-0.6754*'843 norm radn'!H22</f>
        <v>10.718232999958037</v>
      </c>
      <c r="I22" s="12">
        <f>'30 yr tmin'!I22+-0.6754*'843 norm radn'!I22</f>
        <v>11.235581598461065</v>
      </c>
      <c r="J22" s="12">
        <f>'30 yr tmin'!J22+-0.6754*'843 norm radn'!J22</f>
        <v>9.147576763706885</v>
      </c>
      <c r="K22" s="12">
        <f>'30 yr tmin'!K22+-0.6754*'843 norm radn'!K22</f>
        <v>5.0627995796559055</v>
      </c>
      <c r="L22" s="12">
        <f>'30 yr tmin'!L22+-0.6754*'843 norm radn'!L22</f>
        <v>0.6382578272156008</v>
      </c>
      <c r="M22" s="12">
        <f>'30 yr tmin'!M22+-0.6754*'843 norm radn'!M22</f>
        <v>-1.1680079825211878</v>
      </c>
      <c r="N22" s="9"/>
    </row>
    <row r="23" spans="1:14" ht="11.25">
      <c r="A23" s="4" t="s">
        <v>23</v>
      </c>
      <c r="B23" s="12">
        <f>'30 yr tmin'!B23+-0.6754*'843 norm radn'!B23</f>
        <v>-0.7685283688260887</v>
      </c>
      <c r="C23" s="12">
        <f>'30 yr tmin'!C23+-0.6754*'843 norm radn'!C23</f>
        <v>-0.25219659354188223</v>
      </c>
      <c r="D23" s="12">
        <f>'30 yr tmin'!D23+-0.6754*'843 norm radn'!D23</f>
        <v>0.07903459403090585</v>
      </c>
      <c r="E23" s="12">
        <f>'30 yr tmin'!E23+-0.6754*'843 norm radn'!E23</f>
        <v>1.4837495668642608</v>
      </c>
      <c r="F23" s="12">
        <f>'30 yr tmin'!F23+-0.6754*'843 norm radn'!F23</f>
        <v>4.051342415944676</v>
      </c>
      <c r="G23" s="12">
        <f>'30 yr tmin'!G23+-0.6754*'843 norm radn'!G23</f>
        <v>7.123901581926254</v>
      </c>
      <c r="H23" s="12">
        <f>'30 yr tmin'!H23+-0.6754*'843 norm radn'!H23</f>
        <v>9.925164692311606</v>
      </c>
      <c r="I23" s="12">
        <f>'30 yr tmin'!I23+-0.6754*'843 norm radn'!I23</f>
        <v>10.25545800788227</v>
      </c>
      <c r="J23" s="12">
        <f>'30 yr tmin'!J23+-0.6754*'843 norm radn'!J23</f>
        <v>8.402487763475248</v>
      </c>
      <c r="K23" s="12">
        <f>'30 yr tmin'!K23+-0.6754*'843 norm radn'!K23</f>
        <v>4.989634971350673</v>
      </c>
      <c r="L23" s="12">
        <f>'30 yr tmin'!L23+-0.6754*'843 norm radn'!L23</f>
        <v>0.9465269271895552</v>
      </c>
      <c r="M23" s="12">
        <f>'30 yr tmin'!M23+-0.6754*'843 norm radn'!M23</f>
        <v>-0.9534651692697756</v>
      </c>
      <c r="N23" s="9"/>
    </row>
    <row r="24" spans="1:14" ht="11.25">
      <c r="A24" s="4" t="s">
        <v>24</v>
      </c>
      <c r="B24" s="12">
        <f>'30 yr tmin'!B24+-0.6754*'843 norm radn'!B24</f>
        <v>-0.8959641878954323</v>
      </c>
      <c r="C24" s="12">
        <f>'30 yr tmin'!C24+-0.6754*'843 norm radn'!C24</f>
        <v>-0.1621224001974022</v>
      </c>
      <c r="D24" s="12">
        <f>'30 yr tmin'!D24+-0.6754*'843 norm radn'!D24</f>
        <v>0.788977562527169</v>
      </c>
      <c r="E24" s="12">
        <f>'30 yr tmin'!E24+-0.6754*'843 norm radn'!E24</f>
        <v>2.3941275688625097</v>
      </c>
      <c r="F24" s="12">
        <f>'30 yr tmin'!F24+-0.6754*'843 norm radn'!F24</f>
        <v>5.032592839663194</v>
      </c>
      <c r="G24" s="12">
        <f>'30 yr tmin'!G24+-0.6754*'843 norm radn'!G24</f>
        <v>8.178221343029232</v>
      </c>
      <c r="H24" s="12">
        <f>'30 yr tmin'!H24+-0.6754*'843 norm radn'!H24</f>
        <v>10.68413638179931</v>
      </c>
      <c r="I24" s="12">
        <f>'30 yr tmin'!I24+-0.6754*'843 norm radn'!I24</f>
        <v>10.869379102693419</v>
      </c>
      <c r="J24" s="12">
        <f>'30 yr tmin'!J24+-0.6754*'843 norm radn'!J24</f>
        <v>8.65442678150281</v>
      </c>
      <c r="K24" s="12">
        <f>'30 yr tmin'!K24+-0.6754*'843 norm radn'!K24</f>
        <v>5.113857461724431</v>
      </c>
      <c r="L24" s="12">
        <f>'30 yr tmin'!L24+-0.6754*'843 norm radn'!L24</f>
        <v>1.5282873203045961</v>
      </c>
      <c r="M24" s="12">
        <f>'30 yr tmin'!M24+-0.6754*'843 norm radn'!M24</f>
        <v>-0.7865954450831909</v>
      </c>
      <c r="N24" s="9"/>
    </row>
    <row r="25" spans="1:14" ht="11.25">
      <c r="A25" s="4" t="s">
        <v>25</v>
      </c>
      <c r="B25" s="12">
        <f>'30 yr tmin'!B25+-0.6754*'843 norm radn'!B25</f>
        <v>-1.071559413698028</v>
      </c>
      <c r="C25" s="12">
        <f>'30 yr tmin'!C25+-0.6754*'843 norm radn'!C25</f>
        <v>-0.08126224648105518</v>
      </c>
      <c r="D25" s="12">
        <f>'30 yr tmin'!D25+-0.6754*'843 norm radn'!D25</f>
        <v>0.6202165017702549</v>
      </c>
      <c r="E25" s="12">
        <f>'30 yr tmin'!E25+-0.6754*'843 norm radn'!E25</f>
        <v>2.148008611261883</v>
      </c>
      <c r="F25" s="12">
        <f>'30 yr tmin'!F25+-0.6754*'843 norm radn'!F25</f>
        <v>5.33552791994512</v>
      </c>
      <c r="G25" s="12">
        <f>'30 yr tmin'!G25+-0.6754*'843 norm radn'!G25</f>
        <v>8.034742633087742</v>
      </c>
      <c r="H25" s="12">
        <f>'30 yr tmin'!H25+-0.6754*'843 norm radn'!H25</f>
        <v>10.034097498337966</v>
      </c>
      <c r="I25" s="12">
        <f>'30 yr tmin'!I25+-0.6754*'843 norm radn'!I25</f>
        <v>10.228935349126276</v>
      </c>
      <c r="J25" s="12">
        <f>'30 yr tmin'!J25+-0.6754*'843 norm radn'!J25</f>
        <v>7.237666927254358</v>
      </c>
      <c r="K25" s="12">
        <f>'30 yr tmin'!K25+-0.6754*'843 norm radn'!K25</f>
        <v>4.014966421901747</v>
      </c>
      <c r="L25" s="12">
        <f>'30 yr tmin'!L25+-0.6754*'843 norm radn'!L25</f>
        <v>1.2313155409934997</v>
      </c>
      <c r="M25" s="12">
        <f>'30 yr tmin'!M25+-0.6754*'843 norm radn'!M25</f>
        <v>-1.073743755825944</v>
      </c>
      <c r="N25" s="9"/>
    </row>
    <row r="26" spans="1:14" ht="11.25">
      <c r="A26" s="4" t="s">
        <v>26</v>
      </c>
      <c r="B26" s="12">
        <f>'30 yr tmin'!B26+-0.6754*'843 norm radn'!B26</f>
        <v>-0.8133176426308406</v>
      </c>
      <c r="C26" s="12">
        <f>'30 yr tmin'!C26+-0.6754*'843 norm radn'!C26</f>
        <v>-0.2242994950912623</v>
      </c>
      <c r="D26" s="12">
        <f>'30 yr tmin'!D26+-0.6754*'843 norm radn'!D26</f>
        <v>0.8546365530939447</v>
      </c>
      <c r="E26" s="12">
        <f>'30 yr tmin'!E26+-0.6754*'843 norm radn'!E26</f>
        <v>2.2370778414215757</v>
      </c>
      <c r="F26" s="12">
        <f>'30 yr tmin'!F26+-0.6754*'843 norm radn'!F26</f>
        <v>4.940197474991302</v>
      </c>
      <c r="G26" s="12">
        <f>'30 yr tmin'!G26+-0.6754*'843 norm radn'!G26</f>
        <v>7.761867059017604</v>
      </c>
      <c r="H26" s="12">
        <f>'30 yr tmin'!H26+-0.6754*'843 norm radn'!H26</f>
        <v>10.255218459445505</v>
      </c>
      <c r="I26" s="12">
        <f>'30 yr tmin'!I26+-0.6754*'843 norm radn'!I26</f>
        <v>10.23558527999262</v>
      </c>
      <c r="J26" s="12">
        <f>'30 yr tmin'!J26+-0.6754*'843 norm radn'!J26</f>
        <v>7.340511856615997</v>
      </c>
      <c r="K26" s="12">
        <f>'30 yr tmin'!K26+-0.6754*'843 norm radn'!K26</f>
        <v>4.05588429451263</v>
      </c>
      <c r="L26" s="12">
        <f>'30 yr tmin'!L26+-0.6754*'843 norm radn'!L26</f>
        <v>1.4851904740973496</v>
      </c>
      <c r="M26" s="12">
        <f>'30 yr tmin'!M26+-0.6754*'843 norm radn'!M26</f>
        <v>-0.5030519087388015</v>
      </c>
      <c r="N26" s="9"/>
    </row>
    <row r="27" spans="1:14" ht="11.25">
      <c r="A27" s="4" t="s">
        <v>27</v>
      </c>
      <c r="B27" s="12">
        <f>'30 yr tmin'!B27+-0.6754*'843 norm radn'!B27</f>
        <v>-1.178692980754097</v>
      </c>
      <c r="C27" s="12">
        <f>'30 yr tmin'!C27+-0.6754*'843 norm radn'!C27</f>
        <v>-0.2890402805693725</v>
      </c>
      <c r="D27" s="12">
        <f>'30 yr tmin'!D27+-0.6754*'843 norm radn'!D27</f>
        <v>0.14075365345838053</v>
      </c>
      <c r="E27" s="12">
        <f>'30 yr tmin'!E27+-0.6754*'843 norm radn'!E27</f>
        <v>1.5713692888758461</v>
      </c>
      <c r="F27" s="12">
        <f>'30 yr tmin'!F27+-0.6754*'843 norm radn'!F27</f>
        <v>4.376688393840403</v>
      </c>
      <c r="G27" s="12">
        <f>'30 yr tmin'!G27+-0.6754*'843 norm radn'!G27</f>
        <v>7.1877746686720965</v>
      </c>
      <c r="H27" s="12">
        <f>'30 yr tmin'!H27+-0.6754*'843 norm radn'!H27</f>
        <v>10.18908279285781</v>
      </c>
      <c r="I27" s="12">
        <f>'30 yr tmin'!I27+-0.6754*'843 norm radn'!I27</f>
        <v>10.579342272103567</v>
      </c>
      <c r="J27" s="12">
        <f>'30 yr tmin'!J27+-0.6754*'843 norm radn'!J27</f>
        <v>7.973813838692197</v>
      </c>
      <c r="K27" s="12">
        <f>'30 yr tmin'!K27+-0.6754*'843 norm radn'!K27</f>
        <v>4.737457298114245</v>
      </c>
      <c r="L27" s="12">
        <f>'30 yr tmin'!L27+-0.6754*'843 norm radn'!L27</f>
        <v>1.1151739566610894</v>
      </c>
      <c r="M27" s="12">
        <f>'30 yr tmin'!M27+-0.6754*'843 norm radn'!M27</f>
        <v>-0.9854318515682245</v>
      </c>
      <c r="N27" s="9"/>
    </row>
    <row r="28" spans="1:14" ht="11.25">
      <c r="A28" s="4" t="s">
        <v>28</v>
      </c>
      <c r="B28" s="12">
        <f>'30 yr tmin'!B28+-0.6754*'843 norm radn'!B28</f>
        <v>-0.6033265022931456</v>
      </c>
      <c r="C28" s="12">
        <f>'30 yr tmin'!C28+-0.6754*'843 norm radn'!C28</f>
        <v>0.08986577302881704</v>
      </c>
      <c r="D28" s="12">
        <f>'30 yr tmin'!D28+-0.6754*'843 norm radn'!D28</f>
        <v>1.0540129437961068</v>
      </c>
      <c r="E28" s="12">
        <f>'30 yr tmin'!E28+-0.6754*'843 norm radn'!E28</f>
        <v>2.450749462973854</v>
      </c>
      <c r="F28" s="12">
        <f>'30 yr tmin'!F28+-0.6754*'843 norm radn'!F28</f>
        <v>5.369966892056019</v>
      </c>
      <c r="G28" s="12">
        <f>'30 yr tmin'!G28+-0.6754*'843 norm radn'!G28</f>
        <v>8.499980863955734</v>
      </c>
      <c r="H28" s="12">
        <f>'30 yr tmin'!H28+-0.6754*'843 norm radn'!H28</f>
        <v>10.995487230875904</v>
      </c>
      <c r="I28" s="12">
        <f>'30 yr tmin'!I28+-0.6754*'843 norm radn'!I28</f>
        <v>10.953637464967912</v>
      </c>
      <c r="J28" s="12">
        <f>'30 yr tmin'!J28+-0.6754*'843 norm radn'!J28</f>
        <v>8.741981370418495</v>
      </c>
      <c r="K28" s="12">
        <f>'30 yr tmin'!K28+-0.6754*'843 norm radn'!K28</f>
        <v>4.7638646779410045</v>
      </c>
      <c r="L28" s="12">
        <f>'30 yr tmin'!L28+-0.6754*'843 norm radn'!L28</f>
        <v>1.800203761850497</v>
      </c>
      <c r="M28" s="12">
        <f>'30 yr tmin'!M28+-0.6754*'843 norm radn'!M28</f>
        <v>-0.19489521130795479</v>
      </c>
      <c r="N28" s="9"/>
    </row>
    <row r="29" spans="1:14" ht="11.25">
      <c r="A29" s="4" t="s">
        <v>29</v>
      </c>
      <c r="B29" s="12">
        <f>'30 yr tmin'!B29+-0.6754*'843 norm radn'!B29</f>
        <v>-0.9672910070159733</v>
      </c>
      <c r="C29" s="12">
        <f>'30 yr tmin'!C29+-0.6754*'843 norm radn'!C29</f>
        <v>-1.9939876348493537</v>
      </c>
      <c r="D29" s="12">
        <f>'30 yr tmin'!D29+-0.6754*'843 norm radn'!D29</f>
        <v>-1.6044174005526275</v>
      </c>
      <c r="E29" s="12">
        <f>'30 yr tmin'!E29+-0.6754*'843 norm radn'!E29</f>
        <v>-0.0027218025637710808</v>
      </c>
      <c r="F29" s="12">
        <f>'30 yr tmin'!F29+-0.6754*'843 norm radn'!F29</f>
        <v>1.8243892213090351</v>
      </c>
      <c r="G29" s="12">
        <f>'30 yr tmin'!G29+-0.6754*'843 norm radn'!G29</f>
        <v>5.636278635532252</v>
      </c>
      <c r="H29" s="12">
        <f>'30 yr tmin'!H29+-0.6754*'843 norm radn'!H29</f>
        <v>9.136732526126247</v>
      </c>
      <c r="I29" s="12">
        <f>'30 yr tmin'!I29+-0.6754*'843 norm radn'!I29</f>
        <v>9.51810346002846</v>
      </c>
      <c r="J29" s="12">
        <f>'30 yr tmin'!J29+-0.6754*'843 norm radn'!J29</f>
        <v>6.890402284979026</v>
      </c>
      <c r="K29" s="12">
        <f>'30 yr tmin'!K29+-0.6754*'843 norm radn'!K29</f>
        <v>4.193769058411389</v>
      </c>
      <c r="L29" s="12">
        <f>'30 yr tmin'!L29+-0.6754*'843 norm radn'!L29</f>
        <v>-1.379036862900152</v>
      </c>
      <c r="M29" s="12">
        <f>'30 yr tmin'!M29+-0.6754*'843 norm radn'!M29</f>
        <v>-2.266496470693352</v>
      </c>
      <c r="N29" s="9"/>
    </row>
    <row r="30" spans="1:14" ht="11.25">
      <c r="A30" s="4" t="s">
        <v>30</v>
      </c>
      <c r="B30" s="12">
        <f>'30 yr tmin'!B30+-0.6754*'843 norm radn'!B30</f>
        <v>-0.1714859430300315</v>
      </c>
      <c r="C30" s="12">
        <f>'30 yr tmin'!C30+-0.6754*'843 norm radn'!C30</f>
        <v>0.9308940084934904</v>
      </c>
      <c r="D30" s="12">
        <f>'30 yr tmin'!D30+-0.6754*'843 norm radn'!D30</f>
        <v>1.6350758539007466</v>
      </c>
      <c r="E30" s="12">
        <f>'30 yr tmin'!E30+-0.6754*'843 norm radn'!E30</f>
        <v>2.6296129190953916</v>
      </c>
      <c r="F30" s="12">
        <f>'30 yr tmin'!F30+-0.6754*'843 norm radn'!F30</f>
        <v>5.835857315410172</v>
      </c>
      <c r="G30" s="12">
        <f>'30 yr tmin'!G30+-0.6754*'843 norm radn'!G30</f>
        <v>9.215031243673913</v>
      </c>
      <c r="H30" s="12">
        <f>'30 yr tmin'!H30+-0.6754*'843 norm radn'!H30</f>
        <v>11.212077864698573</v>
      </c>
      <c r="I30" s="12">
        <f>'30 yr tmin'!I30+-0.6754*'843 norm radn'!I30</f>
        <v>11.034852308981105</v>
      </c>
      <c r="J30" s="12">
        <f>'30 yr tmin'!J30+-0.6754*'843 norm radn'!J30</f>
        <v>9.334547439470327</v>
      </c>
      <c r="K30" s="12">
        <f>'30 yr tmin'!K30+-0.6754*'843 norm radn'!K30</f>
        <v>5.433348366907472</v>
      </c>
      <c r="L30" s="12">
        <f>'30 yr tmin'!L30+-0.6754*'843 norm radn'!L30</f>
        <v>1.630395321087597</v>
      </c>
      <c r="M30" s="12">
        <f>'30 yr tmin'!M30+-0.6754*'843 norm radn'!M30</f>
        <v>0.23113202159628177</v>
      </c>
      <c r="N30" s="9"/>
    </row>
    <row r="31" spans="1:14" ht="11.25">
      <c r="A31" s="4" t="s">
        <v>31</v>
      </c>
      <c r="B31" s="12">
        <f>'30 yr tmin'!B31+-0.6754*'843 norm radn'!B31</f>
        <v>-1.812587650582274</v>
      </c>
      <c r="C31" s="12">
        <f>'30 yr tmin'!C31+-0.6754*'843 norm radn'!C31</f>
        <v>-1.1234583403148668</v>
      </c>
      <c r="D31" s="12">
        <f>'30 yr tmin'!D31+-0.6754*'843 norm radn'!D31</f>
        <v>-0.5242374721853528</v>
      </c>
      <c r="E31" s="12">
        <f>'30 yr tmin'!E31+-0.6754*'843 norm radn'!E31</f>
        <v>0.28396862497327857</v>
      </c>
      <c r="F31" s="12">
        <f>'30 yr tmin'!F31+-0.6754*'843 norm radn'!F31</f>
        <v>2.6952845584044973</v>
      </c>
      <c r="G31" s="12">
        <f>'30 yr tmin'!G31+-0.6754*'843 norm radn'!G31</f>
        <v>6.401531162159406</v>
      </c>
      <c r="H31" s="12">
        <f>'30 yr tmin'!H31+-0.6754*'843 norm radn'!H31</f>
        <v>10.001782382614278</v>
      </c>
      <c r="I31" s="12">
        <f>'30 yr tmin'!I31+-0.6754*'843 norm radn'!I31</f>
        <v>10.39507118612745</v>
      </c>
      <c r="J31" s="12">
        <f>'30 yr tmin'!J31+-0.6754*'843 norm radn'!J31</f>
        <v>8.983099958541956</v>
      </c>
      <c r="K31" s="12">
        <f>'30 yr tmin'!K31+-0.6754*'843 norm radn'!K31</f>
        <v>5.076307968497934</v>
      </c>
      <c r="L31" s="12">
        <f>'30 yr tmin'!L31+-0.6754*'843 norm radn'!L31</f>
        <v>-0.4195590868678128</v>
      </c>
      <c r="M31" s="12">
        <f>'30 yr tmin'!M31+-0.6754*'843 norm radn'!M31</f>
        <v>-1.2174706167978504</v>
      </c>
      <c r="N31" s="9"/>
    </row>
    <row r="32" spans="1:14" ht="11.25">
      <c r="A32" s="4" t="s">
        <v>32</v>
      </c>
      <c r="B32" s="12">
        <f>'30 yr tmin'!B32+-0.6754*'843 norm radn'!B32</f>
        <v>0.33841141403921926</v>
      </c>
      <c r="C32" s="12">
        <f>'30 yr tmin'!C32+-0.6754*'843 norm radn'!C32</f>
        <v>0.9234090682470678</v>
      </c>
      <c r="D32" s="12">
        <f>'30 yr tmin'!D32+-0.6754*'843 norm radn'!D32</f>
        <v>1.8079362610211158</v>
      </c>
      <c r="E32" s="12">
        <f>'30 yr tmin'!E32+-0.6754*'843 norm radn'!E32</f>
        <v>3.290829023154234</v>
      </c>
      <c r="F32" s="12">
        <f>'30 yr tmin'!F32+-0.6754*'843 norm radn'!F32</f>
        <v>6.688542546235402</v>
      </c>
      <c r="G32" s="12">
        <f>'30 yr tmin'!G32+-0.6754*'843 norm radn'!G32</f>
        <v>9.284945247866032</v>
      </c>
      <c r="H32" s="12">
        <f>'30 yr tmin'!H32+-0.6754*'843 norm radn'!H32</f>
        <v>12.480520834879592</v>
      </c>
      <c r="I32" s="12">
        <f>'30 yr tmin'!I32+-0.6754*'843 norm radn'!I32</f>
        <v>12.97803136342833</v>
      </c>
      <c r="J32" s="12">
        <f>'30 yr tmin'!J32+-0.6754*'843 norm radn'!J32</f>
        <v>10.086304181984778</v>
      </c>
      <c r="K32" s="12">
        <f>'30 yr tmin'!K32+-0.6754*'843 norm radn'!K32</f>
        <v>7.006735505369423</v>
      </c>
      <c r="L32" s="12">
        <f>'30 yr tmin'!L32+-0.6754*'843 norm radn'!L32</f>
        <v>1.9272896581907295</v>
      </c>
      <c r="M32" s="12">
        <f>'30 yr tmin'!M32+-0.6754*'843 norm radn'!M32</f>
        <v>0.5964909110997378</v>
      </c>
      <c r="N32" s="9"/>
    </row>
    <row r="33" spans="1:14" ht="11.25">
      <c r="A33" s="4" t="s">
        <v>33</v>
      </c>
      <c r="B33" s="12">
        <f>'30 yr tmin'!B33+-0.6754*'843 norm radn'!B33</f>
        <v>-1.0119958026602816</v>
      </c>
      <c r="C33" s="12">
        <f>'30 yr tmin'!C33+-0.6754*'843 norm radn'!C33</f>
        <v>-0.21286428111944938</v>
      </c>
      <c r="D33" s="12">
        <f>'30 yr tmin'!D33+-0.6754*'843 norm radn'!D33</f>
        <v>0.18536779387476254</v>
      </c>
      <c r="E33" s="12">
        <f>'30 yr tmin'!E33+-0.6754*'843 norm radn'!E33</f>
        <v>1.7689146929276092</v>
      </c>
      <c r="F33" s="12">
        <f>'30 yr tmin'!F33+-0.6754*'843 norm radn'!F33</f>
        <v>3.9628899717849873</v>
      </c>
      <c r="G33" s="12">
        <f>'30 yr tmin'!G33+-0.6754*'843 norm radn'!G33</f>
        <v>6.616147633071666</v>
      </c>
      <c r="H33" s="12">
        <f>'30 yr tmin'!H33+-0.6754*'843 norm radn'!H33</f>
        <v>9.008890858878845</v>
      </c>
      <c r="I33" s="12">
        <f>'30 yr tmin'!I33+-0.6754*'843 norm radn'!I33</f>
        <v>9.061566145721292</v>
      </c>
      <c r="J33" s="12">
        <f>'30 yr tmin'!J33+-0.6754*'843 norm radn'!J33</f>
        <v>6.8722371591852225</v>
      </c>
      <c r="K33" s="12">
        <f>'30 yr tmin'!K33+-0.6754*'843 norm radn'!K33</f>
        <v>3.8984396409754645</v>
      </c>
      <c r="L33" s="12">
        <f>'30 yr tmin'!L33+-0.6754*'843 norm radn'!L33</f>
        <v>1.0126607425693674</v>
      </c>
      <c r="M33" s="12">
        <f>'30 yr tmin'!M33+-0.6754*'843 norm radn'!M33</f>
        <v>-0.9167513921719412</v>
      </c>
      <c r="N33" s="9"/>
    </row>
    <row r="34" spans="1:14" ht="11.25">
      <c r="A34" s="4" t="s">
        <v>34</v>
      </c>
      <c r="B34" s="12">
        <f>'30 yr tmin'!B34+-0.6754*'843 norm radn'!B34</f>
        <v>-1.6190442043356112</v>
      </c>
      <c r="C34" s="12">
        <f>'30 yr tmin'!C34+-0.6754*'843 norm radn'!C34</f>
        <v>-1.531726842475261</v>
      </c>
      <c r="D34" s="12">
        <f>'30 yr tmin'!D34+-0.6754*'843 norm radn'!D34</f>
        <v>-0.5671712846496498</v>
      </c>
      <c r="E34" s="12">
        <f>'30 yr tmin'!E34+-0.6754*'843 norm radn'!E34</f>
        <v>0.6194951724361738</v>
      </c>
      <c r="F34" s="12">
        <f>'30 yr tmin'!F34+-0.6754*'843 norm radn'!F34</f>
        <v>3.5140723675858223</v>
      </c>
      <c r="G34" s="12">
        <f>'30 yr tmin'!G34+-0.6754*'843 norm radn'!G34</f>
        <v>6.7229630498086985</v>
      </c>
      <c r="H34" s="12">
        <f>'30 yr tmin'!H34+-0.6754*'843 norm radn'!H34</f>
        <v>9.622007353288069</v>
      </c>
      <c r="I34" s="12">
        <f>'30 yr tmin'!I34+-0.6754*'843 norm radn'!I34</f>
        <v>9.50941521785545</v>
      </c>
      <c r="J34" s="12">
        <f>'30 yr tmin'!J34+-0.6754*'843 norm radn'!J34</f>
        <v>7.119264168989229</v>
      </c>
      <c r="K34" s="12">
        <f>'30 yr tmin'!K34+-0.6754*'843 norm radn'!K34</f>
        <v>4.052359052419121</v>
      </c>
      <c r="L34" s="12">
        <f>'30 yr tmin'!L34+-0.6754*'843 norm radn'!L34</f>
        <v>0.7796347873358402</v>
      </c>
      <c r="M34" s="12">
        <f>'30 yr tmin'!M34+-0.6754*'843 norm radn'!M34</f>
        <v>-1.318052062977908</v>
      </c>
      <c r="N34" s="9"/>
    </row>
    <row r="35" spans="1:14" ht="11.25">
      <c r="A35" s="4" t="s">
        <v>35</v>
      </c>
      <c r="B35" s="12">
        <f>'30 yr tmin'!B35+-0.6754*'843 norm radn'!B35</f>
        <v>-0.27015131262186837</v>
      </c>
      <c r="C35" s="12">
        <f>'30 yr tmin'!C35+-0.6754*'843 norm radn'!C35</f>
        <v>0.3003822848617405</v>
      </c>
      <c r="D35" s="12">
        <f>'30 yr tmin'!D35+-0.6754*'843 norm radn'!D35</f>
        <v>0.6892267771620164</v>
      </c>
      <c r="E35" s="12">
        <f>'30 yr tmin'!E35+-0.6754*'843 norm radn'!E35</f>
        <v>1.80562585592692</v>
      </c>
      <c r="F35" s="12">
        <f>'30 yr tmin'!F35+-0.6754*'843 norm radn'!F35</f>
        <v>4.979268708716694</v>
      </c>
      <c r="G35" s="12">
        <f>'30 yr tmin'!G35+-0.6754*'843 norm radn'!G35</f>
        <v>8.266981740982555</v>
      </c>
      <c r="H35" s="12">
        <f>'30 yr tmin'!H35+-0.6754*'843 norm radn'!H35</f>
        <v>11.264467362092294</v>
      </c>
      <c r="I35" s="12">
        <f>'30 yr tmin'!I35+-0.6754*'843 norm radn'!I35</f>
        <v>11.3713639034711</v>
      </c>
      <c r="J35" s="12">
        <f>'30 yr tmin'!J35+-0.6754*'843 norm radn'!J35</f>
        <v>8.805696883667832</v>
      </c>
      <c r="K35" s="12">
        <f>'30 yr tmin'!K35+-0.6754*'843 norm radn'!K35</f>
        <v>5.481466174487866</v>
      </c>
      <c r="L35" s="12">
        <f>'30 yr tmin'!L35+-0.6754*'843 norm radn'!L35</f>
        <v>1.5250884254905874</v>
      </c>
      <c r="M35" s="12">
        <f>'30 yr tmin'!M35+-0.6754*'843 norm radn'!M35</f>
        <v>-0.17375422912121402</v>
      </c>
      <c r="N35" s="9"/>
    </row>
    <row r="36" spans="1:14" ht="11.25">
      <c r="A36" s="4" t="s">
        <v>36</v>
      </c>
      <c r="B36" s="12">
        <f>'30 yr tmin'!B36+-0.6754*'843 norm radn'!B36</f>
        <v>-1.6492134224481618</v>
      </c>
      <c r="C36" s="12">
        <f>'30 yr tmin'!C36+-0.6754*'843 norm radn'!C36</f>
        <v>-1.0082945070109748</v>
      </c>
      <c r="D36" s="12">
        <f>'30 yr tmin'!D36+-0.6754*'843 norm radn'!D36</f>
        <v>-0.525822948511869</v>
      </c>
      <c r="E36" s="12">
        <f>'30 yr tmin'!E36+-0.6754*'843 norm radn'!E36</f>
        <v>0.8769472372371575</v>
      </c>
      <c r="F36" s="12">
        <f>'30 yr tmin'!F36+-0.6754*'843 norm radn'!F36</f>
        <v>3.498224765035567</v>
      </c>
      <c r="G36" s="12">
        <f>'30 yr tmin'!G36+-0.6754*'843 norm radn'!G36</f>
        <v>6.583272507970168</v>
      </c>
      <c r="H36" s="12">
        <f>'30 yr tmin'!H36+-0.6754*'843 norm radn'!H36</f>
        <v>9.081128983505273</v>
      </c>
      <c r="I36" s="12">
        <f>'30 yr tmin'!I36+-0.6754*'843 norm radn'!I36</f>
        <v>9.192046065043728</v>
      </c>
      <c r="J36" s="12">
        <f>'30 yr tmin'!J36+-0.6754*'843 norm radn'!J36</f>
        <v>6.971779620887233</v>
      </c>
      <c r="K36" s="12">
        <f>'30 yr tmin'!K36+-0.6754*'843 norm radn'!K36</f>
        <v>3.476959784545484</v>
      </c>
      <c r="L36" s="12">
        <f>'30 yr tmin'!L36+-0.6754*'843 norm radn'!L36</f>
        <v>0.6057132844481818</v>
      </c>
      <c r="M36" s="12">
        <f>'30 yr tmin'!M36+-0.6754*'843 norm radn'!M36</f>
        <v>-1.2514354279936508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('30 yr tmax'!B4+4.3959*'843 norm radn'!B4)*10</f>
        <v>61.13483702951402</v>
      </c>
      <c r="C4" s="13">
        <f>('30 yr tmax'!C4+4.9624*'843 norm radn'!C4)*10</f>
        <v>87.22144734224769</v>
      </c>
      <c r="D4" s="13">
        <f>('30 yr tmax'!D4+5.0946*'843 norm radn'!D4)*10</f>
        <v>123.46748119132738</v>
      </c>
      <c r="E4" s="13">
        <f>('30 yr tmax'!E4+5.5365*'843 norm radn'!E4)*10</f>
        <v>162.0009021687415</v>
      </c>
      <c r="F4" s="13">
        <f>('30 yr tmax'!F4+4.7734*'843 norm radn'!F4)*10</f>
        <v>200.66002213490628</v>
      </c>
      <c r="G4" s="13">
        <f>('30 yr tmax'!G4+5.397*'843 norm radn'!G4)*10</f>
        <v>241.2033848446418</v>
      </c>
      <c r="H4" s="13">
        <f>('30 yr tmax'!H4+5.1292*'843 norm radn'!H4)*10</f>
        <v>286.46508953484886</v>
      </c>
      <c r="I4" s="13">
        <f>('30 yr tmax'!I4+5.5487*'843 norm radn'!I4)*10</f>
        <v>288.8744177197534</v>
      </c>
      <c r="J4" s="13">
        <f>('30 yr tmax'!J4+5.7294*'843 norm radn'!J4)*10</f>
        <v>256.5609095010499</v>
      </c>
      <c r="K4" s="13">
        <f>('30 yr tmax'!K4+5.1068*'843 norm radn'!K4)*10</f>
        <v>177.2846105865405</v>
      </c>
      <c r="L4" s="13">
        <f>('30 yr tmax'!L4+3.5314*'843 norm radn'!L4)*10</f>
        <v>88.24005954753014</v>
      </c>
      <c r="M4" s="13">
        <f>('30 yr tmax'!M4+4.5851*'843 norm radn'!M4)*10</f>
        <v>53.45727165171033</v>
      </c>
      <c r="N4" s="14">
        <f>AVERAGE(B4:M4)</f>
        <v>168.88086943773433</v>
      </c>
    </row>
    <row r="5" spans="1:14" ht="11.25">
      <c r="A5" s="4" t="s">
        <v>5</v>
      </c>
      <c r="B5" s="13">
        <f>('30 yr tmax'!B5+4.3959*'843 norm radn'!B5)*10</f>
        <v>66.40819211246715</v>
      </c>
      <c r="C5" s="13">
        <f>('30 yr tmax'!C5+4.9624*'843 norm radn'!C5)*10</f>
        <v>88.72996056926769</v>
      </c>
      <c r="D5" s="13">
        <f>('30 yr tmax'!D5+5.0946*'843 norm radn'!D5)*10</f>
        <v>118.78904165356505</v>
      </c>
      <c r="E5" s="13">
        <f>('30 yr tmax'!E5+5.5365*'843 norm radn'!E5)*10</f>
        <v>167.1605186481325</v>
      </c>
      <c r="F5" s="13">
        <f>('30 yr tmax'!F5+4.7734*'843 norm radn'!F5)*10</f>
        <v>213.55152540675195</v>
      </c>
      <c r="G5" s="13">
        <f>('30 yr tmax'!G5+5.397*'843 norm radn'!G5)*10</f>
        <v>262.7787704445381</v>
      </c>
      <c r="H5" s="13">
        <f>('30 yr tmax'!H5+5.1292*'843 norm radn'!H5)*10</f>
        <v>310.4560780485026</v>
      </c>
      <c r="I5" s="13">
        <f>('30 yr tmax'!I5+5.5487*'843 norm radn'!I5)*10</f>
        <v>301.57379786498007</v>
      </c>
      <c r="J5" s="13">
        <f>('30 yr tmax'!J5+5.7294*'843 norm radn'!J5)*10</f>
        <v>237.45024193010138</v>
      </c>
      <c r="K5" s="13">
        <f>('30 yr tmax'!K5+5.1068*'843 norm radn'!K5)*10</f>
        <v>165.66086026638493</v>
      </c>
      <c r="L5" s="13">
        <f>('30 yr tmax'!L5+3.5314*'843 norm radn'!L5)*10</f>
        <v>89.71572190344702</v>
      </c>
      <c r="M5" s="13">
        <f>('30 yr tmax'!M5+4.5851*'843 norm radn'!M5)*10</f>
        <v>64.99145137558025</v>
      </c>
      <c r="N5" s="14">
        <f aca="true" t="shared" si="0" ref="N5:N36">AVERAGE(B5:M5)</f>
        <v>173.93884668530987</v>
      </c>
    </row>
    <row r="6" spans="1:14" ht="11.25">
      <c r="A6" s="4" t="s">
        <v>6</v>
      </c>
      <c r="B6" s="13">
        <f>('30 yr tmax'!B6+4.3959*'843 norm radn'!B6)*10</f>
        <v>85.14249556130595</v>
      </c>
      <c r="C6" s="13">
        <f>('30 yr tmax'!C6+4.9624*'843 norm radn'!C6)*10</f>
        <v>98.70870422799197</v>
      </c>
      <c r="D6" s="13">
        <f>('30 yr tmax'!D6+5.0946*'843 norm radn'!D6)*10</f>
        <v>118.48315268747257</v>
      </c>
      <c r="E6" s="13">
        <f>('30 yr tmax'!E6+5.5365*'843 norm radn'!E6)*10</f>
        <v>148.78630383134606</v>
      </c>
      <c r="F6" s="13">
        <f>('30 yr tmax'!F6+4.7734*'843 norm radn'!F6)*10</f>
        <v>180.8872074876802</v>
      </c>
      <c r="G6" s="13">
        <f>('30 yr tmax'!G6+5.397*'843 norm radn'!G6)*10</f>
        <v>226.24518314887933</v>
      </c>
      <c r="H6" s="13">
        <f>('30 yr tmax'!H6+5.1292*'843 norm radn'!H6)*10</f>
        <v>266.14793344439755</v>
      </c>
      <c r="I6" s="13">
        <f>('30 yr tmax'!I6+5.5487*'843 norm radn'!I6)*10</f>
        <v>276.2340509610824</v>
      </c>
      <c r="J6" s="13">
        <f>('30 yr tmax'!J6+5.7294*'843 norm radn'!J6)*10</f>
        <v>236.63754969139734</v>
      </c>
      <c r="K6" s="13">
        <f>('30 yr tmax'!K6+5.1068*'843 norm radn'!K6)*10</f>
        <v>182.30509790645505</v>
      </c>
      <c r="L6" s="13">
        <f>('30 yr tmax'!L6+3.5314*'843 norm radn'!L6)*10</f>
        <v>91.7970452407553</v>
      </c>
      <c r="M6" s="13">
        <f>('30 yr tmax'!M6+4.5851*'843 norm radn'!M6)*10</f>
        <v>78.63837327824368</v>
      </c>
      <c r="N6" s="14">
        <f t="shared" si="0"/>
        <v>165.8344247889173</v>
      </c>
    </row>
    <row r="7" spans="1:14" ht="11.25">
      <c r="A7" s="4" t="s">
        <v>7</v>
      </c>
      <c r="B7" s="13">
        <f>('30 yr tmax'!B7+4.3959*'843 norm radn'!B7)*10</f>
        <v>56.014875927465376</v>
      </c>
      <c r="C7" s="13">
        <f>('30 yr tmax'!C7+4.9624*'843 norm radn'!C7)*10</f>
        <v>65.33744877270128</v>
      </c>
      <c r="D7" s="13">
        <f>('30 yr tmax'!D7+5.0946*'843 norm radn'!D7)*10</f>
        <v>78.8950427695002</v>
      </c>
      <c r="E7" s="13">
        <f>('30 yr tmax'!E7+5.5365*'843 norm radn'!E7)*10</f>
        <v>106.0029681150918</v>
      </c>
      <c r="F7" s="13">
        <f>('30 yr tmax'!F7+4.7734*'843 norm radn'!F7)*10</f>
        <v>139.4681982190961</v>
      </c>
      <c r="G7" s="13">
        <f>('30 yr tmax'!G7+5.397*'843 norm radn'!G7)*10</f>
        <v>189.85234256166947</v>
      </c>
      <c r="H7" s="13">
        <f>('30 yr tmax'!H7+5.1292*'843 norm radn'!H7)*10</f>
        <v>238.6921417625288</v>
      </c>
      <c r="I7" s="13">
        <f>('30 yr tmax'!I7+5.5487*'843 norm radn'!I7)*10</f>
        <v>244.059166171732</v>
      </c>
      <c r="J7" s="13">
        <f>('30 yr tmax'!J7+5.7294*'843 norm radn'!J7)*10</f>
        <v>210.81823600849606</v>
      </c>
      <c r="K7" s="13">
        <f>('30 yr tmax'!K7+5.1068*'843 norm radn'!K7)*10</f>
        <v>145.33136369920933</v>
      </c>
      <c r="L7" s="13">
        <f>('30 yr tmax'!L7+3.5314*'843 norm radn'!L7)*10</f>
        <v>64.1513109927617</v>
      </c>
      <c r="M7" s="13">
        <f>('30 yr tmax'!M7+4.5851*'843 norm radn'!M7)*10</f>
        <v>55.477594372068786</v>
      </c>
      <c r="N7" s="14">
        <f t="shared" si="0"/>
        <v>132.84172411436006</v>
      </c>
    </row>
    <row r="8" spans="1:14" ht="11.25">
      <c r="A8" s="4" t="s">
        <v>8</v>
      </c>
      <c r="B8" s="13">
        <f>('30 yr tmax'!B8+4.3959*'843 norm radn'!B8)*10</f>
        <v>51.989916950660216</v>
      </c>
      <c r="C8" s="13">
        <f>('30 yr tmax'!C8+4.9624*'843 norm radn'!C8)*10</f>
        <v>66.44916744504906</v>
      </c>
      <c r="D8" s="13">
        <f>('30 yr tmax'!D8+5.0946*'843 norm radn'!D8)*10</f>
        <v>72.55663736246856</v>
      </c>
      <c r="E8" s="13">
        <f>('30 yr tmax'!E8+5.5365*'843 norm radn'!E8)*10</f>
        <v>105.83871398342023</v>
      </c>
      <c r="F8" s="13">
        <f>('30 yr tmax'!F8+4.7734*'843 norm radn'!F8)*10</f>
        <v>126.22976466452198</v>
      </c>
      <c r="G8" s="13">
        <f>('30 yr tmax'!G8+5.397*'843 norm radn'!G8)*10</f>
        <v>183.19737399229274</v>
      </c>
      <c r="H8" s="13">
        <f>('30 yr tmax'!H8+5.1292*'843 norm radn'!H8)*10</f>
        <v>220.76939845522446</v>
      </c>
      <c r="I8" s="13">
        <f>('30 yr tmax'!I8+5.5487*'843 norm radn'!I8)*10</f>
        <v>228.6419507281694</v>
      </c>
      <c r="J8" s="13">
        <f>('30 yr tmax'!J8+5.7294*'843 norm radn'!J8)*10</f>
        <v>193.6089911025658</v>
      </c>
      <c r="K8" s="13">
        <f>('30 yr tmax'!K8+5.1068*'843 norm radn'!K8)*10</f>
        <v>133.12294813874462</v>
      </c>
      <c r="L8" s="13">
        <f>('30 yr tmax'!L8+3.5314*'843 norm radn'!L8)*10</f>
        <v>59.8832584303592</v>
      </c>
      <c r="M8" s="13">
        <f>('30 yr tmax'!M8+4.5851*'843 norm radn'!M8)*10</f>
        <v>52.65627852110141</v>
      </c>
      <c r="N8" s="14">
        <f t="shared" si="0"/>
        <v>124.57869998121481</v>
      </c>
    </row>
    <row r="9" spans="1:14" ht="11.25">
      <c r="A9" s="4" t="s">
        <v>9</v>
      </c>
      <c r="B9" s="13">
        <f>('30 yr tmax'!B9+4.3959*'843 norm radn'!B9)*10</f>
        <v>62.915095383751165</v>
      </c>
      <c r="C9" s="13">
        <f>('30 yr tmax'!C9+4.9624*'843 norm radn'!C9)*10</f>
        <v>82.37334205533347</v>
      </c>
      <c r="D9" s="13">
        <f>('30 yr tmax'!D9+5.0946*'843 norm radn'!D9)*10</f>
        <v>104.86688785467396</v>
      </c>
      <c r="E9" s="13">
        <f>('30 yr tmax'!E9+5.5365*'843 norm radn'!E9)*10</f>
        <v>133.64218830362876</v>
      </c>
      <c r="F9" s="13">
        <f>('30 yr tmax'!F9+4.7734*'843 norm radn'!F9)*10</f>
        <v>172.41454651571667</v>
      </c>
      <c r="G9" s="13">
        <f>('30 yr tmax'!G9+5.397*'843 norm radn'!G9)*10</f>
        <v>216.43160944955892</v>
      </c>
      <c r="H9" s="13">
        <f>('30 yr tmax'!H9+5.1292*'843 norm radn'!H9)*10</f>
        <v>264.90574375423074</v>
      </c>
      <c r="I9" s="13">
        <f>('30 yr tmax'!I9+5.5487*'843 norm radn'!I9)*10</f>
        <v>263.0475933057336</v>
      </c>
      <c r="J9" s="13">
        <f>('30 yr tmax'!J9+5.7294*'843 norm radn'!J9)*10</f>
        <v>229.87643270562629</v>
      </c>
      <c r="K9" s="13">
        <f>('30 yr tmax'!K9+5.1068*'843 norm radn'!K9)*10</f>
        <v>164.97415526218919</v>
      </c>
      <c r="L9" s="13">
        <f>('30 yr tmax'!L9+3.5314*'843 norm radn'!L9)*10</f>
        <v>84.50708250165567</v>
      </c>
      <c r="M9" s="13">
        <f>('30 yr tmax'!M9+4.5851*'843 norm radn'!M9)*10</f>
        <v>62.775221590632725</v>
      </c>
      <c r="N9" s="14">
        <f t="shared" si="0"/>
        <v>153.56082489022762</v>
      </c>
    </row>
    <row r="10" spans="1:14" ht="11.25">
      <c r="A10" s="4" t="s">
        <v>10</v>
      </c>
      <c r="B10" s="13">
        <f>('30 yr tmax'!B10+4.3959*'843 norm radn'!B10)*10</f>
        <v>95.19314641165036</v>
      </c>
      <c r="C10" s="13">
        <f>('30 yr tmax'!C10+4.9624*'843 norm radn'!C10)*10</f>
        <v>123.12797237639388</v>
      </c>
      <c r="D10" s="13">
        <f>('30 yr tmax'!D10+5.0946*'843 norm radn'!D10)*10</f>
        <v>146.58482430658793</v>
      </c>
      <c r="E10" s="13">
        <f>('30 yr tmax'!E10+5.5365*'843 norm radn'!E10)*10</f>
        <v>180.08570929153646</v>
      </c>
      <c r="F10" s="13">
        <f>('30 yr tmax'!F10+4.7734*'843 norm radn'!F10)*10</f>
        <v>213.77537963549653</v>
      </c>
      <c r="G10" s="13">
        <f>('30 yr tmax'!G10+5.397*'843 norm radn'!G10)*10</f>
        <v>254.50320174469732</v>
      </c>
      <c r="H10" s="13">
        <f>('30 yr tmax'!H10+5.1292*'843 norm radn'!H10)*10</f>
        <v>295.1467194845179</v>
      </c>
      <c r="I10" s="13">
        <f>('30 yr tmax'!I10+5.5487*'843 norm radn'!I10)*10</f>
        <v>304.7985997419082</v>
      </c>
      <c r="J10" s="13">
        <f>('30 yr tmax'!J10+5.7294*'843 norm radn'!J10)*10</f>
        <v>283.14889287738356</v>
      </c>
      <c r="K10" s="13">
        <f>('30 yr tmax'!K10+5.1068*'843 norm radn'!K10)*10</f>
        <v>211.63115081554218</v>
      </c>
      <c r="L10" s="13">
        <f>('30 yr tmax'!L10+3.5314*'843 norm radn'!L10)*10</f>
        <v>108.96761856378345</v>
      </c>
      <c r="M10" s="13">
        <f>('30 yr tmax'!M10+4.5851*'843 norm radn'!M10)*10</f>
        <v>90.38824530030783</v>
      </c>
      <c r="N10" s="14">
        <f t="shared" si="0"/>
        <v>192.27928837915047</v>
      </c>
    </row>
    <row r="11" spans="1:14" ht="11.25">
      <c r="A11" s="4" t="s">
        <v>11</v>
      </c>
      <c r="B11" s="13">
        <f>('30 yr tmax'!B11+4.3959*'843 norm radn'!B11)*10</f>
        <v>77.65844077699177</v>
      </c>
      <c r="C11" s="13">
        <f>('30 yr tmax'!C11+4.9624*'843 norm radn'!C11)*10</f>
        <v>103.69074064993521</v>
      </c>
      <c r="D11" s="13">
        <f>('30 yr tmax'!D11+5.0946*'843 norm radn'!D11)*10</f>
        <v>137.07825739366774</v>
      </c>
      <c r="E11" s="13">
        <f>('30 yr tmax'!E11+5.5365*'843 norm radn'!E11)*10</f>
        <v>173.64548102819157</v>
      </c>
      <c r="F11" s="13">
        <f>('30 yr tmax'!F11+4.7734*'843 norm radn'!F11)*10</f>
        <v>210.77104050110188</v>
      </c>
      <c r="G11" s="13">
        <f>('30 yr tmax'!G11+5.397*'843 norm radn'!G11)*10</f>
        <v>254.78530651260346</v>
      </c>
      <c r="H11" s="13">
        <f>('30 yr tmax'!H11+5.1292*'843 norm radn'!H11)*10</f>
        <v>300.7719635547412</v>
      </c>
      <c r="I11" s="13">
        <f>('30 yr tmax'!I11+5.5487*'843 norm radn'!I11)*10</f>
        <v>303.33102500588814</v>
      </c>
      <c r="J11" s="13">
        <f>('30 yr tmax'!J11+5.7294*'843 norm radn'!J11)*10</f>
        <v>267.56275052655803</v>
      </c>
      <c r="K11" s="13">
        <f>('30 yr tmax'!K11+5.1068*'843 norm radn'!K11)*10</f>
        <v>189.47361238642472</v>
      </c>
      <c r="L11" s="13">
        <f>('30 yr tmax'!L11+3.5314*'843 norm radn'!L11)*10</f>
        <v>99.7383454012398</v>
      </c>
      <c r="M11" s="13">
        <f>('30 yr tmax'!M11+4.5851*'843 norm radn'!M11)*10</f>
        <v>76.39180944667115</v>
      </c>
      <c r="N11" s="14">
        <f t="shared" si="0"/>
        <v>182.9082310986679</v>
      </c>
    </row>
    <row r="12" spans="1:14" ht="11.25">
      <c r="A12" s="4" t="s">
        <v>12</v>
      </c>
      <c r="B12" s="13">
        <f>('30 yr tmax'!B12+4.3959*'843 norm radn'!B12)*10</f>
        <v>68.66974828304555</v>
      </c>
      <c r="C12" s="13">
        <f>('30 yr tmax'!C12+4.9624*'843 norm radn'!C12)*10</f>
        <v>92.23146119228724</v>
      </c>
      <c r="D12" s="13">
        <f>('30 yr tmax'!D12+5.0946*'843 norm radn'!D12)*10</f>
        <v>103.07833985496833</v>
      </c>
      <c r="E12" s="13">
        <f>('30 yr tmax'!E12+5.5365*'843 norm radn'!E12)*10</f>
        <v>137.59407200795337</v>
      </c>
      <c r="F12" s="13">
        <f>('30 yr tmax'!F12+4.7734*'843 norm radn'!F12)*10</f>
        <v>184.69604417365025</v>
      </c>
      <c r="G12" s="13">
        <f>('30 yr tmax'!G12+5.397*'843 norm radn'!G12)*10</f>
        <v>233.5633174863799</v>
      </c>
      <c r="H12" s="13">
        <f>('30 yr tmax'!H12+5.1292*'843 norm radn'!H12)*10</f>
        <v>277.982175340671</v>
      </c>
      <c r="I12" s="13">
        <f>('30 yr tmax'!I12+5.5487*'843 norm radn'!I12)*10</f>
        <v>283.46079309829565</v>
      </c>
      <c r="J12" s="13">
        <f>('30 yr tmax'!J12+5.7294*'843 norm radn'!J12)*10</f>
        <v>243.94952618108817</v>
      </c>
      <c r="K12" s="13">
        <f>('30 yr tmax'!K12+5.1068*'843 norm radn'!K12)*10</f>
        <v>170.30494406801952</v>
      </c>
      <c r="L12" s="13">
        <f>('30 yr tmax'!L12+3.5314*'843 norm radn'!L12)*10</f>
        <v>85.96332772989044</v>
      </c>
      <c r="M12" s="13">
        <f>('30 yr tmax'!M12+4.5851*'843 norm radn'!M12)*10</f>
        <v>69.65163837838035</v>
      </c>
      <c r="N12" s="14">
        <f t="shared" si="0"/>
        <v>162.5954489828858</v>
      </c>
    </row>
    <row r="13" spans="1:14" ht="11.25">
      <c r="A13" s="4" t="s">
        <v>13</v>
      </c>
      <c r="B13" s="13">
        <f>('30 yr tmax'!B13+4.3959*'843 norm radn'!B13)*10</f>
        <v>55.205736426536006</v>
      </c>
      <c r="C13" s="13">
        <f>('30 yr tmax'!C13+4.9624*'843 norm radn'!C13)*10</f>
        <v>65.7668154589396</v>
      </c>
      <c r="D13" s="13">
        <f>('30 yr tmax'!D13+5.0946*'843 norm radn'!D13)*10</f>
        <v>78.02825764145922</v>
      </c>
      <c r="E13" s="13">
        <f>('30 yr tmax'!E13+5.5365*'843 norm radn'!E13)*10</f>
        <v>105.76750160291905</v>
      </c>
      <c r="F13" s="13">
        <f>('30 yr tmax'!F13+4.7734*'843 norm radn'!F13)*10</f>
        <v>136.21795430127042</v>
      </c>
      <c r="G13" s="13">
        <f>('30 yr tmax'!G13+5.397*'843 norm radn'!G13)*10</f>
        <v>189.73740485294002</v>
      </c>
      <c r="H13" s="13">
        <f>('30 yr tmax'!H13+5.1292*'843 norm radn'!H13)*10</f>
        <v>235.1482578317372</v>
      </c>
      <c r="I13" s="13">
        <f>('30 yr tmax'!I13+5.5487*'843 norm radn'!I13)*10</f>
        <v>240.13541235639877</v>
      </c>
      <c r="J13" s="13">
        <f>('30 yr tmax'!J13+5.7294*'843 norm radn'!J13)*10</f>
        <v>206.49257381559272</v>
      </c>
      <c r="K13" s="13">
        <f>('30 yr tmax'!K13+5.1068*'843 norm radn'!K13)*10</f>
        <v>142.50690293660003</v>
      </c>
      <c r="L13" s="13">
        <f>('30 yr tmax'!L13+3.5314*'843 norm radn'!L13)*10</f>
        <v>63.85661292690986</v>
      </c>
      <c r="M13" s="13">
        <f>('30 yr tmax'!M13+4.5851*'843 norm radn'!M13)*10</f>
        <v>54.18862333391131</v>
      </c>
      <c r="N13" s="14">
        <f t="shared" si="0"/>
        <v>131.08767112376785</v>
      </c>
    </row>
    <row r="14" spans="1:14" ht="11.25">
      <c r="A14" s="4" t="s">
        <v>14</v>
      </c>
      <c r="B14" s="13">
        <f>('30 yr tmax'!B14+4.3959*'843 norm radn'!B14)*10</f>
        <v>66.47522869882135</v>
      </c>
      <c r="C14" s="13">
        <f>('30 yr tmax'!C14+4.9624*'843 norm radn'!C14)*10</f>
        <v>90.50004918171831</v>
      </c>
      <c r="D14" s="13">
        <f>('30 yr tmax'!D14+5.0946*'843 norm radn'!D14)*10</f>
        <v>107.52206023959289</v>
      </c>
      <c r="E14" s="13">
        <f>('30 yr tmax'!E14+5.5365*'843 norm radn'!E14)*10</f>
        <v>139.0514821376401</v>
      </c>
      <c r="F14" s="13">
        <f>('30 yr tmax'!F14+4.7734*'843 norm radn'!F14)*10</f>
        <v>172.38453689182995</v>
      </c>
      <c r="G14" s="13">
        <f>('30 yr tmax'!G14+5.397*'843 norm radn'!G14)*10</f>
        <v>219.05404364950144</v>
      </c>
      <c r="H14" s="13">
        <f>('30 yr tmax'!H14+5.1292*'843 norm radn'!H14)*10</f>
        <v>261.6304717506293</v>
      </c>
      <c r="I14" s="13">
        <f>('30 yr tmax'!I14+5.5487*'843 norm radn'!I14)*10</f>
        <v>262.06968062159075</v>
      </c>
      <c r="J14" s="13">
        <f>('30 yr tmax'!J14+5.7294*'843 norm radn'!J14)*10</f>
        <v>228.90520328894155</v>
      </c>
      <c r="K14" s="13">
        <f>('30 yr tmax'!K14+5.1068*'843 norm radn'!K14)*10</f>
        <v>170.40226692992348</v>
      </c>
      <c r="L14" s="13">
        <f>('30 yr tmax'!L14+3.5314*'843 norm radn'!L14)*10</f>
        <v>85.67965426731284</v>
      </c>
      <c r="M14" s="13">
        <f>('30 yr tmax'!M14+4.5851*'843 norm radn'!M14)*10</f>
        <v>66.75156770413182</v>
      </c>
      <c r="N14" s="14">
        <f t="shared" si="0"/>
        <v>155.86885378013613</v>
      </c>
    </row>
    <row r="15" spans="1:14" ht="11.25">
      <c r="A15" s="4" t="s">
        <v>15</v>
      </c>
      <c r="B15" s="13">
        <f>('30 yr tmax'!B15+4.3959*'843 norm radn'!B15)*10</f>
        <v>75.83726763321778</v>
      </c>
      <c r="C15" s="13">
        <f>('30 yr tmax'!C15+4.9624*'843 norm radn'!C15)*10</f>
        <v>103.3017436821798</v>
      </c>
      <c r="D15" s="13">
        <f>('30 yr tmax'!D15+5.0946*'843 norm radn'!D15)*10</f>
        <v>128.81083692225803</v>
      </c>
      <c r="E15" s="13">
        <f>('30 yr tmax'!E15+5.5365*'843 norm radn'!E15)*10</f>
        <v>164.64026992443775</v>
      </c>
      <c r="F15" s="13">
        <f>('30 yr tmax'!F15+4.7734*'843 norm radn'!F15)*10</f>
        <v>202.02926885207077</v>
      </c>
      <c r="G15" s="13">
        <f>('30 yr tmax'!G15+5.397*'843 norm radn'!G15)*10</f>
        <v>246.69485353272793</v>
      </c>
      <c r="H15" s="13">
        <f>('30 yr tmax'!H15+5.1292*'843 norm radn'!H15)*10</f>
        <v>289.6075248677011</v>
      </c>
      <c r="I15" s="13">
        <f>('30 yr tmax'!I15+5.5487*'843 norm radn'!I15)*10</f>
        <v>290.8166790928013</v>
      </c>
      <c r="J15" s="13">
        <f>('30 yr tmax'!J15+5.7294*'843 norm radn'!J15)*10</f>
        <v>252.32713257297047</v>
      </c>
      <c r="K15" s="13">
        <f>('30 yr tmax'!K15+5.1068*'843 norm radn'!K15)*10</f>
        <v>182.71294827189976</v>
      </c>
      <c r="L15" s="13">
        <f>('30 yr tmax'!L15+3.5314*'843 norm radn'!L15)*10</f>
        <v>95.40071610249073</v>
      </c>
      <c r="M15" s="13">
        <f>('30 yr tmax'!M15+4.5851*'843 norm radn'!M15)*10</f>
        <v>75.98956683558738</v>
      </c>
      <c r="N15" s="14">
        <f t="shared" si="0"/>
        <v>175.68073402419523</v>
      </c>
    </row>
    <row r="16" spans="1:14" ht="11.25">
      <c r="A16" s="4" t="s">
        <v>16</v>
      </c>
      <c r="B16" s="13">
        <f>('30 yr tmax'!B16+4.3959*'843 norm radn'!B16)*10</f>
        <v>85.79948529672922</v>
      </c>
      <c r="C16" s="13">
        <f>('30 yr tmax'!C16+4.9624*'843 norm radn'!C16)*10</f>
        <v>111.23385758832228</v>
      </c>
      <c r="D16" s="13">
        <f>('30 yr tmax'!D16+5.0946*'843 norm radn'!D16)*10</f>
        <v>133.647879027384</v>
      </c>
      <c r="E16" s="13">
        <f>('30 yr tmax'!E16+5.5365*'843 norm radn'!E16)*10</f>
        <v>168.31626755476182</v>
      </c>
      <c r="F16" s="13">
        <f>('30 yr tmax'!F16+4.7734*'843 norm radn'!F16)*10</f>
        <v>205.1832899147074</v>
      </c>
      <c r="G16" s="13">
        <f>('30 yr tmax'!G16+5.397*'843 norm radn'!G16)*10</f>
        <v>250.26487121638627</v>
      </c>
      <c r="H16" s="13">
        <f>('30 yr tmax'!H16+5.1292*'843 norm radn'!H16)*10</f>
        <v>297.1304836986973</v>
      </c>
      <c r="I16" s="13">
        <f>('30 yr tmax'!I16+5.5487*'843 norm radn'!I16)*10</f>
        <v>299.27464784994106</v>
      </c>
      <c r="J16" s="13">
        <f>('30 yr tmax'!J16+5.7294*'843 norm radn'!J16)*10</f>
        <v>265.7330107297218</v>
      </c>
      <c r="K16" s="13">
        <f>('30 yr tmax'!K16+5.1068*'843 norm radn'!K16)*10</f>
        <v>198.59751944456883</v>
      </c>
      <c r="L16" s="13">
        <f>('30 yr tmax'!L16+3.5314*'843 norm radn'!L16)*10</f>
        <v>102.57608180455732</v>
      </c>
      <c r="M16" s="13">
        <f>('30 yr tmax'!M16+4.5851*'843 norm radn'!M16)*10</f>
        <v>81.99302337644451</v>
      </c>
      <c r="N16" s="14">
        <f t="shared" si="0"/>
        <v>183.31253479185182</v>
      </c>
    </row>
    <row r="17" spans="1:14" ht="11.25">
      <c r="A17" s="4" t="s">
        <v>17</v>
      </c>
      <c r="B17" s="13">
        <f>('30 yr tmax'!B17+4.3959*'843 norm radn'!B17)*10</f>
        <v>57.22419534602697</v>
      </c>
      <c r="C17" s="13">
        <f>('30 yr tmax'!C17+4.9624*'843 norm radn'!C17)*10</f>
        <v>71.26599572461309</v>
      </c>
      <c r="D17" s="13">
        <f>('30 yr tmax'!D17+5.0946*'843 norm radn'!D17)*10</f>
        <v>87.59654929237027</v>
      </c>
      <c r="E17" s="13">
        <f>('30 yr tmax'!E17+5.5365*'843 norm radn'!E17)*10</f>
        <v>119.31263454492279</v>
      </c>
      <c r="F17" s="13">
        <f>('30 yr tmax'!F17+4.7734*'843 norm radn'!F17)*10</f>
        <v>169.04543138052003</v>
      </c>
      <c r="G17" s="13">
        <f>('30 yr tmax'!G17+5.397*'843 norm radn'!G17)*10</f>
        <v>221.23997208080982</v>
      </c>
      <c r="H17" s="13">
        <f>('30 yr tmax'!H17+5.1292*'843 norm radn'!H17)*10</f>
        <v>270.300798311258</v>
      </c>
      <c r="I17" s="13">
        <f>('30 yr tmax'!I17+5.5487*'843 norm radn'!I17)*10</f>
        <v>262.65174964440735</v>
      </c>
      <c r="J17" s="13">
        <f>('30 yr tmax'!J17+5.7294*'843 norm radn'!J17)*10</f>
        <v>215.00444897476174</v>
      </c>
      <c r="K17" s="13">
        <f>('30 yr tmax'!K17+5.1068*'843 norm radn'!K17)*10</f>
        <v>152.92834704903356</v>
      </c>
      <c r="L17" s="13">
        <f>('30 yr tmax'!L17+3.5314*'843 norm radn'!L17)*10</f>
        <v>72.47844597590536</v>
      </c>
      <c r="M17" s="13">
        <f>('30 yr tmax'!M17+4.5851*'843 norm radn'!M17)*10</f>
        <v>56.37348268660672</v>
      </c>
      <c r="N17" s="14">
        <f t="shared" si="0"/>
        <v>146.28517091760298</v>
      </c>
    </row>
    <row r="18" spans="1:14" ht="11.25">
      <c r="A18" s="4" t="s">
        <v>18</v>
      </c>
      <c r="B18" s="13">
        <f>('30 yr tmax'!B18+4.3959*'843 norm radn'!B18)*10</f>
        <v>76.8212483898532</v>
      </c>
      <c r="C18" s="13">
        <f>('30 yr tmax'!C18+4.9624*'843 norm radn'!C18)*10</f>
        <v>94.47985614080596</v>
      </c>
      <c r="D18" s="13">
        <f>('30 yr tmax'!D18+5.0946*'843 norm radn'!D18)*10</f>
        <v>108.24640447555475</v>
      </c>
      <c r="E18" s="13">
        <f>('30 yr tmax'!E18+5.5365*'843 norm radn'!E18)*10</f>
        <v>140.13270752904992</v>
      </c>
      <c r="F18" s="13">
        <f>('30 yr tmax'!F18+4.7734*'843 norm radn'!F18)*10</f>
        <v>175.29405115948038</v>
      </c>
      <c r="G18" s="13">
        <f>('30 yr tmax'!G18+5.397*'843 norm radn'!G18)*10</f>
        <v>223.4299789258057</v>
      </c>
      <c r="H18" s="13">
        <f>('30 yr tmax'!H18+5.1292*'843 norm radn'!H18)*10</f>
        <v>266.31802653846523</v>
      </c>
      <c r="I18" s="13">
        <f>('30 yr tmax'!I18+5.5487*'843 norm radn'!I18)*10</f>
        <v>267.244236586491</v>
      </c>
      <c r="J18" s="13">
        <f>('30 yr tmax'!J18+5.7294*'843 norm radn'!J18)*10</f>
        <v>232.7061857452495</v>
      </c>
      <c r="K18" s="13">
        <f>('30 yr tmax'!K18+5.1068*'843 norm radn'!K18)*10</f>
        <v>167.1810339313182</v>
      </c>
      <c r="L18" s="13">
        <f>('30 yr tmax'!L18+3.5314*'843 norm radn'!L18)*10</f>
        <v>89.14549026831439</v>
      </c>
      <c r="M18" s="13">
        <f>('30 yr tmax'!M18+4.5851*'843 norm radn'!M18)*10</f>
        <v>77.32883861856378</v>
      </c>
      <c r="N18" s="14">
        <f t="shared" si="0"/>
        <v>159.860671525746</v>
      </c>
    </row>
    <row r="19" spans="1:14" ht="11.25">
      <c r="A19" s="4" t="s">
        <v>19</v>
      </c>
      <c r="B19" s="13">
        <f>('30 yr tmax'!B19+4.3959*'843 norm radn'!B19)*10</f>
        <v>79.99732319459429</v>
      </c>
      <c r="C19" s="13">
        <f>('30 yr tmax'!C19+4.9624*'843 norm radn'!C19)*10</f>
        <v>107.54114339916825</v>
      </c>
      <c r="D19" s="13">
        <f>('30 yr tmax'!D19+5.0946*'843 norm radn'!D19)*10</f>
        <v>126.50872890086511</v>
      </c>
      <c r="E19" s="13">
        <f>('30 yr tmax'!E19+5.5365*'843 norm radn'!E19)*10</f>
        <v>161.50596718341268</v>
      </c>
      <c r="F19" s="13">
        <f>('30 yr tmax'!F19+4.7734*'843 norm radn'!F19)*10</f>
        <v>199.70604094343713</v>
      </c>
      <c r="G19" s="13">
        <f>('30 yr tmax'!G19+5.397*'843 norm radn'!G19)*10</f>
        <v>243.90481561849896</v>
      </c>
      <c r="H19" s="13">
        <f>('30 yr tmax'!H19+5.1292*'843 norm radn'!H19)*10</f>
        <v>285.2850602732801</v>
      </c>
      <c r="I19" s="13">
        <f>('30 yr tmax'!I19+5.5487*'843 norm radn'!I19)*10</f>
        <v>289.3691458456407</v>
      </c>
      <c r="J19" s="13">
        <f>('30 yr tmax'!J19+5.7294*'843 norm radn'!J19)*10</f>
        <v>257.22838246307936</v>
      </c>
      <c r="K19" s="13">
        <f>('30 yr tmax'!K19+5.1068*'843 norm radn'!K19)*10</f>
        <v>188.61401687202</v>
      </c>
      <c r="L19" s="13">
        <f>('30 yr tmax'!L19+3.5314*'843 norm radn'!L19)*10</f>
        <v>93.03511323669831</v>
      </c>
      <c r="M19" s="13">
        <f>('30 yr tmax'!M19+4.5851*'843 norm radn'!M19)*10</f>
        <v>77.87331498081063</v>
      </c>
      <c r="N19" s="14">
        <f t="shared" si="0"/>
        <v>175.8807544092921</v>
      </c>
    </row>
    <row r="20" spans="1:14" ht="11.25">
      <c r="A20" s="4" t="s">
        <v>20</v>
      </c>
      <c r="B20" s="13">
        <f>('30 yr tmax'!B20+4.3959*'843 norm radn'!B20)*10</f>
        <v>71.99473175744671</v>
      </c>
      <c r="C20" s="13">
        <f>('30 yr tmax'!C20+4.9624*'843 norm radn'!C20)*10</f>
        <v>100.12304294157471</v>
      </c>
      <c r="D20" s="13">
        <f>('30 yr tmax'!D20+5.0946*'843 norm radn'!D20)*10</f>
        <v>127.5379253349867</v>
      </c>
      <c r="E20" s="13">
        <f>('30 yr tmax'!E20+5.5365*'843 norm radn'!E20)*10</f>
        <v>160.9775526126197</v>
      </c>
      <c r="F20" s="13">
        <f>('30 yr tmax'!F20+4.7734*'843 norm radn'!F20)*10</f>
        <v>204.8277445154755</v>
      </c>
      <c r="G20" s="13">
        <f>('30 yr tmax'!G20+5.397*'843 norm radn'!G20)*10</f>
        <v>251.7096890304089</v>
      </c>
      <c r="H20" s="13">
        <f>('30 yr tmax'!H20+5.1292*'843 norm radn'!H20)*10</f>
        <v>292.6752255673696</v>
      </c>
      <c r="I20" s="13">
        <f>('30 yr tmax'!I20+5.5487*'843 norm radn'!I20)*10</f>
        <v>290.04071464914483</v>
      </c>
      <c r="J20" s="13">
        <f>('30 yr tmax'!J20+5.7294*'843 norm radn'!J20)*10</f>
        <v>250.1578693248996</v>
      </c>
      <c r="K20" s="13">
        <f>('30 yr tmax'!K20+5.1068*'843 norm radn'!K20)*10</f>
        <v>179.15994031269605</v>
      </c>
      <c r="L20" s="13">
        <f>('30 yr tmax'!L20+3.5314*'843 norm radn'!L20)*10</f>
        <v>93.31901960823215</v>
      </c>
      <c r="M20" s="13">
        <f>('30 yr tmax'!M20+4.5851*'843 norm radn'!M20)*10</f>
        <v>71.81003946842718</v>
      </c>
      <c r="N20" s="14">
        <f t="shared" si="0"/>
        <v>174.52779126027346</v>
      </c>
    </row>
    <row r="21" spans="1:14" ht="11.25">
      <c r="A21" s="4" t="s">
        <v>21</v>
      </c>
      <c r="B21" s="13">
        <f>('30 yr tmax'!B21+4.3959*'843 norm radn'!B21)*10</f>
        <v>95.05971054172153</v>
      </c>
      <c r="C21" s="13">
        <f>('30 yr tmax'!C21+4.9624*'843 norm radn'!C21)*10</f>
        <v>116.80532424666697</v>
      </c>
      <c r="D21" s="13">
        <f>('30 yr tmax'!D21+5.0946*'843 norm radn'!D21)*10</f>
        <v>134.8590767702902</v>
      </c>
      <c r="E21" s="13">
        <f>('30 yr tmax'!E21+5.5365*'843 norm radn'!E21)*10</f>
        <v>157.83554012759248</v>
      </c>
      <c r="F21" s="13">
        <f>('30 yr tmax'!F21+4.7734*'843 norm radn'!F21)*10</f>
        <v>198.14619586387238</v>
      </c>
      <c r="G21" s="13">
        <f>('30 yr tmax'!G21+5.397*'843 norm radn'!G21)*10</f>
        <v>243.30557442600454</v>
      </c>
      <c r="H21" s="13">
        <f>('30 yr tmax'!H21+5.1292*'843 norm radn'!H21)*10</f>
        <v>288.80984635041335</v>
      </c>
      <c r="I21" s="13">
        <f>('30 yr tmax'!I21+5.5487*'843 norm radn'!I21)*10</f>
        <v>292.6670869367944</v>
      </c>
      <c r="J21" s="13">
        <f>('30 yr tmax'!J21+5.7294*'843 norm radn'!J21)*10</f>
        <v>261.69895314207406</v>
      </c>
      <c r="K21" s="13">
        <f>('30 yr tmax'!K21+5.1068*'843 norm radn'!K21)*10</f>
        <v>197.44147691008777</v>
      </c>
      <c r="L21" s="13">
        <f>('30 yr tmax'!L21+3.5314*'843 norm radn'!L21)*10</f>
        <v>105.23755514750118</v>
      </c>
      <c r="M21" s="13">
        <f>('30 yr tmax'!M21+4.5851*'843 norm radn'!M21)*10</f>
        <v>90.16949752026787</v>
      </c>
      <c r="N21" s="14">
        <f t="shared" si="0"/>
        <v>181.83631983194053</v>
      </c>
    </row>
    <row r="22" spans="1:14" ht="11.25">
      <c r="A22" s="4" t="s">
        <v>22</v>
      </c>
      <c r="B22" s="13">
        <f>('30 yr tmax'!B22+4.3959*'843 norm radn'!B22)*10</f>
        <v>77.32916502589708</v>
      </c>
      <c r="C22" s="13">
        <f>('30 yr tmax'!C22+4.9624*'843 norm radn'!C22)*10</f>
        <v>91.42378345560333</v>
      </c>
      <c r="D22" s="13">
        <f>('30 yr tmax'!D22+5.0946*'843 norm radn'!D22)*10</f>
        <v>103.09055010786935</v>
      </c>
      <c r="E22" s="13">
        <f>('30 yr tmax'!E22+5.5365*'843 norm radn'!E22)*10</f>
        <v>132.27952028455576</v>
      </c>
      <c r="F22" s="13">
        <f>('30 yr tmax'!F22+4.7734*'843 norm radn'!F22)*10</f>
        <v>165.25812805142795</v>
      </c>
      <c r="G22" s="13">
        <f>('30 yr tmax'!G22+5.397*'843 norm radn'!G22)*10</f>
        <v>214.52976637018494</v>
      </c>
      <c r="H22" s="13">
        <f>('30 yr tmax'!H22+5.1292*'843 norm radn'!H22)*10</f>
        <v>259.18121552584006</v>
      </c>
      <c r="I22" s="13">
        <f>('30 yr tmax'!I22+5.5487*'843 norm radn'!I22)*10</f>
        <v>263.3693868021778</v>
      </c>
      <c r="J22" s="13">
        <f>('30 yr tmax'!J22+5.7294*'843 norm radn'!J22)*10</f>
        <v>231.86191427328646</v>
      </c>
      <c r="K22" s="13">
        <f>('30 yr tmax'!K22+5.1068*'843 norm radn'!K22)*10</f>
        <v>165.6185239356414</v>
      </c>
      <c r="L22" s="13">
        <f>('30 yr tmax'!L22+3.5314*'843 norm radn'!L22)*10</f>
        <v>84.37128085535721</v>
      </c>
      <c r="M22" s="13">
        <f>('30 yr tmax'!M22+4.5851*'843 norm radn'!M22)*10</f>
        <v>75.56045899700766</v>
      </c>
      <c r="N22" s="14">
        <f t="shared" si="0"/>
        <v>155.32280780707075</v>
      </c>
    </row>
    <row r="23" spans="1:14" ht="11.25">
      <c r="A23" s="4" t="s">
        <v>23</v>
      </c>
      <c r="B23" s="13">
        <f>('30 yr tmax'!B23+4.3959*'843 norm radn'!B23)*10</f>
        <v>104.00316636841283</v>
      </c>
      <c r="C23" s="13">
        <f>('30 yr tmax'!C23+4.9624*'843 norm radn'!C23)*10</f>
        <v>120.57181486218887</v>
      </c>
      <c r="D23" s="13">
        <f>('30 yr tmax'!D23+5.0946*'843 norm radn'!D23)*10</f>
        <v>138.29686640879697</v>
      </c>
      <c r="E23" s="13">
        <f>('30 yr tmax'!E23+5.5365*'843 norm radn'!E23)*10</f>
        <v>163.31892986461384</v>
      </c>
      <c r="F23" s="13">
        <f>('30 yr tmax'!F23+4.7734*'843 norm radn'!F23)*10</f>
        <v>199.7764600492994</v>
      </c>
      <c r="G23" s="13">
        <f>('30 yr tmax'!G23+5.397*'843 norm radn'!G23)*10</f>
        <v>248.03498907823527</v>
      </c>
      <c r="H23" s="13">
        <f>('30 yr tmax'!H23+5.1292*'843 norm radn'!H23)*10</f>
        <v>290.6548010097025</v>
      </c>
      <c r="I23" s="13">
        <f>('30 yr tmax'!I23+5.5487*'843 norm radn'!I23)*10</f>
        <v>296.736454718147</v>
      </c>
      <c r="J23" s="13">
        <f>('30 yr tmax'!J23+5.7294*'843 norm radn'!J23)*10</f>
        <v>265.2038289598004</v>
      </c>
      <c r="K23" s="13">
        <f>('30 yr tmax'!K23+5.1068*'843 norm radn'!K23)*10</f>
        <v>199.58945999861388</v>
      </c>
      <c r="L23" s="13">
        <f>('30 yr tmax'!L23+3.5314*'843 norm radn'!L23)*10</f>
        <v>107.93892225825888</v>
      </c>
      <c r="M23" s="13">
        <f>('30 yr tmax'!M23+4.5851*'843 norm radn'!M23)*10</f>
        <v>97.57318844564477</v>
      </c>
      <c r="N23" s="14">
        <f t="shared" si="0"/>
        <v>185.9749068351429</v>
      </c>
    </row>
    <row r="24" spans="1:14" ht="11.25">
      <c r="A24" s="4" t="s">
        <v>24</v>
      </c>
      <c r="B24" s="13">
        <f>('30 yr tmax'!B24+4.3959*'843 norm radn'!B24)*10</f>
        <v>96.77167565249528</v>
      </c>
      <c r="C24" s="13">
        <f>('30 yr tmax'!C24+4.9624*'843 norm radn'!C24)*10</f>
        <v>116.60639915220001</v>
      </c>
      <c r="D24" s="13">
        <f>('30 yr tmax'!D24+5.0946*'843 norm radn'!D24)*10</f>
        <v>139.46068862820678</v>
      </c>
      <c r="E24" s="13">
        <f>('30 yr tmax'!E24+5.5365*'843 norm radn'!E24)*10</f>
        <v>171.07347816098186</v>
      </c>
      <c r="F24" s="13">
        <f>('30 yr tmax'!F24+4.7734*'843 norm radn'!F24)*10</f>
        <v>216.9665581751808</v>
      </c>
      <c r="G24" s="13">
        <f>('30 yr tmax'!G24+5.397*'843 norm radn'!G24)*10</f>
        <v>266.7035743510695</v>
      </c>
      <c r="H24" s="13">
        <f>('30 yr tmax'!H24+5.1292*'843 norm radn'!H24)*10</f>
        <v>310.5819909753477</v>
      </c>
      <c r="I24" s="13">
        <f>('30 yr tmax'!I24+5.5487*'843 norm radn'!I24)*10</f>
        <v>309.1619214226388</v>
      </c>
      <c r="J24" s="13">
        <f>('30 yr tmax'!J24+5.7294*'843 norm radn'!J24)*10</f>
        <v>271.8319099505153</v>
      </c>
      <c r="K24" s="13">
        <f>('30 yr tmax'!K24+5.1068*'843 norm radn'!K24)*10</f>
        <v>202.63566352481018</v>
      </c>
      <c r="L24" s="13">
        <f>('30 yr tmax'!L24+3.5314*'843 norm radn'!L24)*10</f>
        <v>110.4353887633454</v>
      </c>
      <c r="M24" s="13">
        <f>('30 yr tmax'!M24+4.5851*'843 norm radn'!M24)*10</f>
        <v>89.24487378221704</v>
      </c>
      <c r="N24" s="14">
        <f t="shared" si="0"/>
        <v>191.7895102115841</v>
      </c>
    </row>
    <row r="25" spans="1:14" ht="11.25">
      <c r="A25" s="4" t="s">
        <v>25</v>
      </c>
      <c r="B25" s="13">
        <f>('30 yr tmax'!B25+4.3959*'843 norm radn'!B25)*10</f>
        <v>84.20044457617948</v>
      </c>
      <c r="C25" s="13">
        <f>('30 yr tmax'!C25+4.9624*'843 norm radn'!C25)*10</f>
        <v>113.70737003164922</v>
      </c>
      <c r="D25" s="13">
        <f>('30 yr tmax'!D25+5.0946*'843 norm radn'!D25)*10</f>
        <v>148.73356544390376</v>
      </c>
      <c r="E25" s="13">
        <f>('30 yr tmax'!E25+5.5365*'843 norm radn'!E25)*10</f>
        <v>185.24874627996132</v>
      </c>
      <c r="F25" s="13">
        <f>('30 yr tmax'!F25+4.7734*'843 norm radn'!F25)*10</f>
        <v>237.89415201264387</v>
      </c>
      <c r="G25" s="13">
        <f>('30 yr tmax'!G25+5.397*'843 norm radn'!G25)*10</f>
        <v>287.16870016620464</v>
      </c>
      <c r="H25" s="13">
        <f>('30 yr tmax'!H25+5.1292*'843 norm radn'!H25)*10</f>
        <v>333.9764156281449</v>
      </c>
      <c r="I25" s="13">
        <f>('30 yr tmax'!I25+5.5487*'843 norm radn'!I25)*10</f>
        <v>336.9154046239715</v>
      </c>
      <c r="J25" s="13">
        <f>('30 yr tmax'!J25+5.7294*'843 norm radn'!J25)*10</f>
        <v>285.70256302915135</v>
      </c>
      <c r="K25" s="13">
        <f>('30 yr tmax'!K25+5.1068*'843 norm radn'!K25)*10</f>
        <v>202.23526024033404</v>
      </c>
      <c r="L25" s="13">
        <f>('30 yr tmax'!L25+3.5314*'843 norm radn'!L25)*10</f>
        <v>102.73426559869048</v>
      </c>
      <c r="M25" s="13">
        <f>('30 yr tmax'!M25+4.5851*'843 norm radn'!M25)*10</f>
        <v>77.94984446013527</v>
      </c>
      <c r="N25" s="14">
        <f t="shared" si="0"/>
        <v>199.70556100758083</v>
      </c>
    </row>
    <row r="26" spans="1:14" ht="11.25">
      <c r="A26" s="4" t="s">
        <v>26</v>
      </c>
      <c r="B26" s="13">
        <f>('30 yr tmax'!B26+4.3959*'843 norm radn'!B26)*10</f>
        <v>82.40972794256606</v>
      </c>
      <c r="C26" s="13">
        <f>('30 yr tmax'!C26+4.9624*'843 norm radn'!C26)*10</f>
        <v>111.52211747765591</v>
      </c>
      <c r="D26" s="13">
        <f>('30 yr tmax'!D26+5.0946*'843 norm radn'!D26)*10</f>
        <v>146.13723151625095</v>
      </c>
      <c r="E26" s="13">
        <f>('30 yr tmax'!E26+5.5365*'843 norm radn'!E26)*10</f>
        <v>193.14478132913007</v>
      </c>
      <c r="F26" s="13">
        <f>('30 yr tmax'!F26+4.7734*'843 norm radn'!F26)*10</f>
        <v>225.5641304838099</v>
      </c>
      <c r="G26" s="13">
        <f>('30 yr tmax'!G26+5.397*'843 norm radn'!G26)*10</f>
        <v>271.00123604503995</v>
      </c>
      <c r="H26" s="13">
        <f>('30 yr tmax'!H26+5.1292*'843 norm radn'!H26)*10</f>
        <v>310.37242342037484</v>
      </c>
      <c r="I26" s="13">
        <f>('30 yr tmax'!I26+5.5487*'843 norm radn'!I26)*10</f>
        <v>324.3690843486076</v>
      </c>
      <c r="J26" s="13">
        <f>('30 yr tmax'!J26+5.7294*'843 norm radn'!J26)*10</f>
        <v>277.46122843802647</v>
      </c>
      <c r="K26" s="13">
        <f>('30 yr tmax'!K26+5.1068*'843 norm radn'!K26)*10</f>
        <v>199.14139894555666</v>
      </c>
      <c r="L26" s="13">
        <f>('30 yr tmax'!L26+3.5314*'843 norm radn'!L26)*10</f>
        <v>107.9173580067015</v>
      </c>
      <c r="M26" s="13">
        <f>('30 yr tmax'!M26+4.5851*'843 norm radn'!M26)*10</f>
        <v>79.15077445600056</v>
      </c>
      <c r="N26" s="14">
        <f t="shared" si="0"/>
        <v>194.01595770081</v>
      </c>
    </row>
    <row r="27" spans="1:14" ht="11.25">
      <c r="A27" s="4" t="s">
        <v>27</v>
      </c>
      <c r="B27" s="13">
        <f>('30 yr tmax'!B27+4.3959*'843 norm radn'!B27)*10</f>
        <v>48.64756402275592</v>
      </c>
      <c r="C27" s="13">
        <f>('30 yr tmax'!C27+4.9624*'843 norm radn'!C27)*10</f>
        <v>66.584149959986</v>
      </c>
      <c r="D27" s="13">
        <f>('30 yr tmax'!D27+5.0946*'843 norm radn'!D27)*10</f>
        <v>82.09825935876421</v>
      </c>
      <c r="E27" s="13">
        <f>('30 yr tmax'!E27+5.5365*'843 norm radn'!E27)*10</f>
        <v>116.93905733104646</v>
      </c>
      <c r="F27" s="13">
        <f>('30 yr tmax'!F27+4.7734*'843 norm radn'!F27)*10</f>
        <v>172.85009802846048</v>
      </c>
      <c r="G27" s="13">
        <f>('30 yr tmax'!G27+5.397*'843 norm radn'!G27)*10</f>
        <v>222.94936501594157</v>
      </c>
      <c r="H27" s="13">
        <f>('30 yr tmax'!H27+5.1292*'843 norm radn'!H27)*10</f>
        <v>274.61203048376836</v>
      </c>
      <c r="I27" s="13">
        <f>('30 yr tmax'!I27+5.5487*'843 norm radn'!I27)*10</f>
        <v>274.3434044237332</v>
      </c>
      <c r="J27" s="13">
        <f>('30 yr tmax'!J27+5.7294*'843 norm radn'!J27)*10</f>
        <v>199.67028416637442</v>
      </c>
      <c r="K27" s="13">
        <f>('30 yr tmax'!K27+5.1068*'843 norm radn'!K27)*10</f>
        <v>139.41239369248103</v>
      </c>
      <c r="L27" s="13">
        <f>('30 yr tmax'!L27+3.5314*'843 norm radn'!L27)*10</f>
        <v>73.12103478600872</v>
      </c>
      <c r="M27" s="13">
        <f>('30 yr tmax'!M27+4.5851*'843 norm radn'!M27)*10</f>
        <v>51.1658807021834</v>
      </c>
      <c r="N27" s="14">
        <f t="shared" si="0"/>
        <v>143.5327934976253</v>
      </c>
    </row>
    <row r="28" spans="1:14" ht="11.25">
      <c r="A28" s="4" t="s">
        <v>28</v>
      </c>
      <c r="B28" s="13">
        <f>('30 yr tmax'!B28+4.3959*'843 norm radn'!B28)*10</f>
        <v>73.75944583106957</v>
      </c>
      <c r="C28" s="13">
        <f>('30 yr tmax'!C28+4.9624*'843 norm radn'!C28)*10</f>
        <v>89.48134569028426</v>
      </c>
      <c r="D28" s="13">
        <f>('30 yr tmax'!D28+5.0946*'843 norm radn'!D28)*10</f>
        <v>110.18427089926497</v>
      </c>
      <c r="E28" s="13">
        <f>('30 yr tmax'!E28+5.5365*'843 norm radn'!E28)*10</f>
        <v>136.02406867404883</v>
      </c>
      <c r="F28" s="13">
        <f>('30 yr tmax'!F28+4.7734*'843 norm radn'!F28)*10</f>
        <v>178.46017230470537</v>
      </c>
      <c r="G28" s="13">
        <f>('30 yr tmax'!G28+5.397*'843 norm radn'!G28)*10</f>
        <v>210.95563040022063</v>
      </c>
      <c r="H28" s="13">
        <f>('30 yr tmax'!H28+5.1292*'843 norm radn'!H28)*10</f>
        <v>238.31428628059385</v>
      </c>
      <c r="I28" s="13">
        <f>('30 yr tmax'!I28+5.5487*'843 norm radn'!I28)*10</f>
        <v>237.88602010856602</v>
      </c>
      <c r="J28" s="13">
        <f>('30 yr tmax'!J28+5.7294*'843 norm radn'!J28)*10</f>
        <v>210.3365699781504</v>
      </c>
      <c r="K28" s="13">
        <f>('30 yr tmax'!K28+5.1068*'843 norm radn'!K28)*10</f>
        <v>165.5379902678543</v>
      </c>
      <c r="L28" s="13">
        <f>('30 yr tmax'!L28+3.5314*'843 norm radn'!L28)*10</f>
        <v>91.13237245189745</v>
      </c>
      <c r="M28" s="13">
        <f>('30 yr tmax'!M28+4.5851*'843 norm radn'!M28)*10</f>
        <v>73.59703928587656</v>
      </c>
      <c r="N28" s="14">
        <f t="shared" si="0"/>
        <v>151.3057676810444</v>
      </c>
    </row>
    <row r="29" spans="1:14" ht="11.25">
      <c r="A29" s="4" t="s">
        <v>29</v>
      </c>
      <c r="B29" s="13">
        <f>('30 yr tmax'!B29+4.3959*'843 norm radn'!B29)*10</f>
        <v>63.922631592264096</v>
      </c>
      <c r="C29" s="13">
        <f>('30 yr tmax'!C29+4.9624*'843 norm radn'!C29)*10</f>
        <v>64.642348818129</v>
      </c>
      <c r="D29" s="13">
        <f>('30 yr tmax'!D29+5.0946*'843 norm radn'!D29)*10</f>
        <v>79.59172177754539</v>
      </c>
      <c r="E29" s="13">
        <f>('30 yr tmax'!E29+5.5365*'843 norm radn'!E29)*10</f>
        <v>108.40730322615218</v>
      </c>
      <c r="F29" s="13">
        <f>('30 yr tmax'!F29+4.7734*'843 norm radn'!F29)*10</f>
        <v>128.6813812704094</v>
      </c>
      <c r="G29" s="13">
        <f>('30 yr tmax'!G29+5.397*'843 norm radn'!G29)*10</f>
        <v>183.04596097175653</v>
      </c>
      <c r="H29" s="13">
        <f>('30 yr tmax'!H29+5.1292*'843 norm radn'!H29)*10</f>
        <v>223.77630333125927</v>
      </c>
      <c r="I29" s="13">
        <f>('30 yr tmax'!I29+5.5487*'843 norm radn'!I29)*10</f>
        <v>227.80529066242343</v>
      </c>
      <c r="J29" s="13">
        <f>('30 yr tmax'!J29+5.7294*'843 norm radn'!J29)*10</f>
        <v>202.71200989696723</v>
      </c>
      <c r="K29" s="13">
        <f>('30 yr tmax'!K29+5.1068*'843 norm radn'!K29)*10</f>
        <v>139.83802446705235</v>
      </c>
      <c r="L29" s="13">
        <f>('30 yr tmax'!L29+3.5314*'843 norm radn'!L29)*10</f>
        <v>50.27555193434404</v>
      </c>
      <c r="M29" s="13">
        <f>('30 yr tmax'!M29+4.5851*'843 norm radn'!M29)*10</f>
        <v>50.457846724549725</v>
      </c>
      <c r="N29" s="14">
        <f t="shared" si="0"/>
        <v>126.92969788940438</v>
      </c>
    </row>
    <row r="30" spans="1:14" ht="11.25">
      <c r="A30" s="4" t="s">
        <v>30</v>
      </c>
      <c r="B30" s="13">
        <f>('30 yr tmax'!B30+4.3959*'843 norm radn'!B30)*10</f>
        <v>88.19566267346335</v>
      </c>
      <c r="C30" s="13">
        <f>('30 yr tmax'!C30+4.9624*'843 norm radn'!C30)*10</f>
        <v>108.81420746597428</v>
      </c>
      <c r="D30" s="13">
        <f>('30 yr tmax'!D30+5.0946*'843 norm radn'!D30)*10</f>
        <v>124.61271179622827</v>
      </c>
      <c r="E30" s="13">
        <f>('30 yr tmax'!E30+5.5365*'843 norm radn'!E30)*10</f>
        <v>149.7567082236951</v>
      </c>
      <c r="F30" s="13">
        <f>('30 yr tmax'!F30+4.7734*'843 norm radn'!F30)*10</f>
        <v>189.87087193694236</v>
      </c>
      <c r="G30" s="13">
        <f>('30 yr tmax'!G30+5.397*'843 norm radn'!G30)*10</f>
        <v>235.74380186396058</v>
      </c>
      <c r="H30" s="13">
        <f>('30 yr tmax'!H30+5.1292*'843 norm radn'!H30)*10</f>
        <v>267.64865585413213</v>
      </c>
      <c r="I30" s="13">
        <f>('30 yr tmax'!I30+5.5487*'843 norm radn'!I30)*10</f>
        <v>263.4293010535466</v>
      </c>
      <c r="J30" s="13">
        <f>('30 yr tmax'!J30+5.7294*'843 norm radn'!J30)*10</f>
        <v>240.96718833726248</v>
      </c>
      <c r="K30" s="13">
        <f>('30 yr tmax'!K30+5.1068*'843 norm radn'!K30)*10</f>
        <v>176.84537399876996</v>
      </c>
      <c r="L30" s="13">
        <f>('30 yr tmax'!L30+3.5314*'843 norm radn'!L30)*10</f>
        <v>90.78238026519486</v>
      </c>
      <c r="M30" s="13">
        <f>('30 yr tmax'!M30+4.5851*'843 norm radn'!M30)*10</f>
        <v>93.6188416905373</v>
      </c>
      <c r="N30" s="14">
        <f t="shared" si="0"/>
        <v>169.1904754299756</v>
      </c>
    </row>
    <row r="31" spans="1:14" ht="11.25">
      <c r="A31" s="4" t="s">
        <v>31</v>
      </c>
      <c r="B31" s="13">
        <f>('30 yr tmax'!B31+4.3959*'843 norm radn'!B31)*10</f>
        <v>65.87080327501656</v>
      </c>
      <c r="C31" s="13">
        <f>('30 yr tmax'!C31+4.9624*'843 norm radn'!C31)*10</f>
        <v>79.80766461324393</v>
      </c>
      <c r="D31" s="13">
        <f>('30 yr tmax'!D31+5.0946*'843 norm radn'!D31)*10</f>
        <v>94.08676674260435</v>
      </c>
      <c r="E31" s="13">
        <f>('30 yr tmax'!E31+5.5365*'843 norm radn'!E31)*10</f>
        <v>108.49833739762278</v>
      </c>
      <c r="F31" s="13">
        <f>('30 yr tmax'!F31+4.7734*'843 norm radn'!F31)*10</f>
        <v>148.7383578458983</v>
      </c>
      <c r="G31" s="13">
        <f>('30 yr tmax'!G31+5.397*'843 norm radn'!G31)*10</f>
        <v>204.82256911201787</v>
      </c>
      <c r="H31" s="13">
        <f>('30 yr tmax'!H31+5.1292*'843 norm radn'!H31)*10</f>
        <v>252.4305271408771</v>
      </c>
      <c r="I31" s="13">
        <f>('30 yr tmax'!I31+5.5487*'843 norm radn'!I31)*10</f>
        <v>241.6974905172434</v>
      </c>
      <c r="J31" s="13">
        <f>('30 yr tmax'!J31+5.7294*'843 norm radn'!J31)*10</f>
        <v>230.33146428086638</v>
      </c>
      <c r="K31" s="13">
        <f>('30 yr tmax'!K31+5.1068*'843 norm radn'!K31)*10</f>
        <v>165.15828348348754</v>
      </c>
      <c r="L31" s="13">
        <f>('30 yr tmax'!L31+3.5314*'843 norm radn'!L31)*10</f>
        <v>73.39429907262354</v>
      </c>
      <c r="M31" s="13">
        <f>('30 yr tmax'!M31+4.5851*'843 norm radn'!M31)*10</f>
        <v>66.91833765294379</v>
      </c>
      <c r="N31" s="14">
        <f t="shared" si="0"/>
        <v>144.31290842787047</v>
      </c>
    </row>
    <row r="32" spans="1:14" ht="11.25">
      <c r="A32" s="4" t="s">
        <v>32</v>
      </c>
      <c r="B32" s="13">
        <f>('30 yr tmax'!B32+4.3959*'843 norm radn'!B32)*10</f>
        <v>79.55148452805739</v>
      </c>
      <c r="C32" s="13">
        <f>('30 yr tmax'!C32+4.9624*'843 norm radn'!C32)*10</f>
        <v>91.36415220211359</v>
      </c>
      <c r="D32" s="13">
        <f>('30 yr tmax'!D32+5.0946*'843 norm radn'!D32)*10</f>
        <v>114.65987451290826</v>
      </c>
      <c r="E32" s="13">
        <f>('30 yr tmax'!E32+5.5365*'843 norm radn'!E32)*10</f>
        <v>157.9359655508822</v>
      </c>
      <c r="F32" s="13">
        <f>('30 yr tmax'!F32+4.7734*'843 norm radn'!F32)*10</f>
        <v>206.21485060408546</v>
      </c>
      <c r="G32" s="13">
        <f>('30 yr tmax'!G32+5.397*'843 norm radn'!G32)*10</f>
        <v>243.14791971079399</v>
      </c>
      <c r="H32" s="13">
        <f>('30 yr tmax'!H32+5.1292*'843 norm radn'!H32)*10</f>
        <v>291.04519593923</v>
      </c>
      <c r="I32" s="13">
        <f>('30 yr tmax'!I32+5.5487*'843 norm radn'!I32)*10</f>
        <v>280.097384864454</v>
      </c>
      <c r="J32" s="13">
        <f>('30 yr tmax'!J32+5.7294*'843 norm radn'!J32)*10</f>
        <v>235.05965086965375</v>
      </c>
      <c r="K32" s="13">
        <f>('30 yr tmax'!K32+5.1068*'843 norm radn'!K32)*10</f>
        <v>176.857612099192</v>
      </c>
      <c r="L32" s="13">
        <f>('30 yr tmax'!L32+3.5314*'843 norm radn'!L32)*10</f>
        <v>92.94476311911842</v>
      </c>
      <c r="M32" s="13">
        <f>('30 yr tmax'!M32+4.5851*'843 norm radn'!M32)*10</f>
        <v>80.18181112698537</v>
      </c>
      <c r="N32" s="14">
        <f t="shared" si="0"/>
        <v>170.75505542728953</v>
      </c>
    </row>
    <row r="33" spans="1:14" ht="11.25">
      <c r="A33" s="4" t="s">
        <v>33</v>
      </c>
      <c r="B33" s="13">
        <f>('30 yr tmax'!B33+4.3959*'843 norm radn'!B33)*10</f>
        <v>72.32369483142334</v>
      </c>
      <c r="C33" s="13">
        <f>('30 yr tmax'!C33+4.9624*'843 norm radn'!C33)*10</f>
        <v>89.68193231606688</v>
      </c>
      <c r="D33" s="13">
        <f>('30 yr tmax'!D33+5.0946*'843 norm radn'!D33)*10</f>
        <v>111.81914772469106</v>
      </c>
      <c r="E33" s="13">
        <f>('30 yr tmax'!E33+5.5365*'843 norm radn'!E33)*10</f>
        <v>163.53499855798475</v>
      </c>
      <c r="F33" s="13">
        <f>('30 yr tmax'!F33+4.7734*'843 norm radn'!F33)*10</f>
        <v>198.96033474506282</v>
      </c>
      <c r="G33" s="13">
        <f>('30 yr tmax'!G33+5.397*'843 norm radn'!G33)*10</f>
        <v>236.65459319384397</v>
      </c>
      <c r="H33" s="13">
        <f>('30 yr tmax'!H33+5.1292*'843 norm radn'!H33)*10</f>
        <v>283.89068709858793</v>
      </c>
      <c r="I33" s="13">
        <f>('30 yr tmax'!I33+5.5487*'843 norm radn'!I33)*10</f>
        <v>291.2346450582805</v>
      </c>
      <c r="J33" s="13">
        <f>('30 yr tmax'!J33+5.7294*'843 norm radn'!J33)*10</f>
        <v>244.7699795700946</v>
      </c>
      <c r="K33" s="13">
        <f>('30 yr tmax'!K33+5.1068*'843 norm radn'!K33)*10</f>
        <v>169.92372581383623</v>
      </c>
      <c r="L33" s="13">
        <f>('30 yr tmax'!L33+3.5314*'843 norm radn'!L33)*10</f>
        <v>91.48104610142931</v>
      </c>
      <c r="M33" s="13">
        <f>('30 yr tmax'!M33+4.5851*'843 norm radn'!M33)*10</f>
        <v>73.08079372590416</v>
      </c>
      <c r="N33" s="14">
        <f t="shared" si="0"/>
        <v>168.94629822810046</v>
      </c>
    </row>
    <row r="34" spans="1:14" ht="11.25">
      <c r="A34" s="4" t="s">
        <v>34</v>
      </c>
      <c r="B34" s="13">
        <f>('30 yr tmax'!B34+4.3959*'843 norm radn'!B34)*10</f>
        <v>45.78244622207451</v>
      </c>
      <c r="C34" s="13">
        <f>('30 yr tmax'!C34+4.9624*'843 norm radn'!C34)*10</f>
        <v>56.067830664779905</v>
      </c>
      <c r="D34" s="13">
        <f>('30 yr tmax'!D34+5.0946*'843 norm radn'!D34)*10</f>
        <v>72.78221538016147</v>
      </c>
      <c r="E34" s="13">
        <f>('30 yr tmax'!E34+5.5365*'843 norm radn'!E34)*10</f>
        <v>102.58609679903944</v>
      </c>
      <c r="F34" s="13">
        <f>('30 yr tmax'!F34+4.7734*'843 norm radn'!F34)*10</f>
        <v>154.4105265111909</v>
      </c>
      <c r="G34" s="13">
        <f>('30 yr tmax'!G34+5.397*'843 norm radn'!G34)*10</f>
        <v>210.10998549278133</v>
      </c>
      <c r="H34" s="13">
        <f>('30 yr tmax'!H34+5.1292*'843 norm radn'!H34)*10</f>
        <v>248.89457926435932</v>
      </c>
      <c r="I34" s="13">
        <f>('30 yr tmax'!I34+5.5487*'843 norm radn'!I34)*10</f>
        <v>239.5190669334537</v>
      </c>
      <c r="J34" s="13">
        <f>('30 yr tmax'!J34+5.7294*'843 norm radn'!J34)*10</f>
        <v>193.26366405379204</v>
      </c>
      <c r="K34" s="13">
        <f>('30 yr tmax'!K34+5.1068*'843 norm radn'!K34)*10</f>
        <v>136.40794775105175</v>
      </c>
      <c r="L34" s="13">
        <f>('30 yr tmax'!L34+3.5314*'843 norm radn'!L34)*10</f>
        <v>68.20784293755128</v>
      </c>
      <c r="M34" s="13">
        <f>('30 yr tmax'!M34+4.5851*'843 norm radn'!M34)*10</f>
        <v>49.1690925963874</v>
      </c>
      <c r="N34" s="14">
        <f t="shared" si="0"/>
        <v>131.4334412172186</v>
      </c>
    </row>
    <row r="35" spans="1:14" ht="11.25">
      <c r="A35" s="4" t="s">
        <v>35</v>
      </c>
      <c r="B35" s="13">
        <f>('30 yr tmax'!B35+4.3959*'843 norm radn'!B35)*10</f>
        <v>51.600209581795546</v>
      </c>
      <c r="C35" s="13">
        <f>('30 yr tmax'!C35+4.9624*'843 norm radn'!C35)*10</f>
        <v>65.70866078771245</v>
      </c>
      <c r="D35" s="13">
        <f>('30 yr tmax'!D35+5.0946*'843 norm radn'!D35)*10</f>
        <v>82.52806131285743</v>
      </c>
      <c r="E35" s="13">
        <f>('30 yr tmax'!E35+5.5365*'843 norm radn'!E35)*10</f>
        <v>109.52565070566487</v>
      </c>
      <c r="F35" s="13">
        <f>('30 yr tmax'!F35+4.7734*'843 norm radn'!F35)*10</f>
        <v>162.80276496611987</v>
      </c>
      <c r="G35" s="13">
        <f>('30 yr tmax'!G35+5.397*'843 norm radn'!G35)*10</f>
        <v>214.59253100262293</v>
      </c>
      <c r="H35" s="13">
        <f>('30 yr tmax'!H35+5.1292*'843 norm radn'!H35)*10</f>
        <v>254.67003266740016</v>
      </c>
      <c r="I35" s="13">
        <f>('30 yr tmax'!I35+5.5487*'843 norm radn'!I35)*10</f>
        <v>245.42971733505934</v>
      </c>
      <c r="J35" s="13">
        <f>('30 yr tmax'!J35+5.7294*'843 norm radn'!J35)*10</f>
        <v>186.93160015862503</v>
      </c>
      <c r="K35" s="13">
        <f>('30 yr tmax'!K35+5.1068*'843 norm radn'!K35)*10</f>
        <v>135.20711489673326</v>
      </c>
      <c r="L35" s="13">
        <f>('30 yr tmax'!L35+3.5314*'843 norm radn'!L35)*10</f>
        <v>73.8312516171534</v>
      </c>
      <c r="M35" s="13">
        <f>('30 yr tmax'!M35+4.5851*'843 norm radn'!M35)*10</f>
        <v>56.161837665734055</v>
      </c>
      <c r="N35" s="14">
        <f t="shared" si="0"/>
        <v>136.58245272478987</v>
      </c>
    </row>
    <row r="36" spans="1:14" ht="11.25">
      <c r="A36" s="4" t="s">
        <v>36</v>
      </c>
      <c r="B36" s="13">
        <f>('30 yr tmax'!B36+4.3959*'843 norm radn'!B36)*10</f>
        <v>48.23744867841093</v>
      </c>
      <c r="C36" s="13">
        <f>('30 yr tmax'!C36+4.9624*'843 norm radn'!C36)*10</f>
        <v>69.34617503096331</v>
      </c>
      <c r="D36" s="13">
        <f>('30 yr tmax'!D36+5.0946*'843 norm radn'!D36)*10</f>
        <v>95.66327499983073</v>
      </c>
      <c r="E36" s="13">
        <f>('30 yr tmax'!E36+5.5365*'843 norm radn'!E36)*10</f>
        <v>133.87654162032095</v>
      </c>
      <c r="F36" s="13">
        <f>('30 yr tmax'!F36+4.7734*'843 norm radn'!F36)*10</f>
        <v>190.46304273880995</v>
      </c>
      <c r="G36" s="13">
        <f>('30 yr tmax'!G36+5.397*'843 norm radn'!G36)*10</f>
        <v>243.29076509453657</v>
      </c>
      <c r="H36" s="13">
        <f>('30 yr tmax'!H36+5.1292*'843 norm radn'!H36)*10</f>
        <v>295.40469673978015</v>
      </c>
      <c r="I36" s="13">
        <f>('30 yr tmax'!I36+5.5487*'843 norm radn'!I36)*10</f>
        <v>275.7305892640192</v>
      </c>
      <c r="J36" s="13">
        <f>('30 yr tmax'!J36+5.7294*'843 norm radn'!J36)*10</f>
        <v>223.80879242062022</v>
      </c>
      <c r="K36" s="13">
        <f>('30 yr tmax'!K36+5.1068*'843 norm radn'!K36)*10</f>
        <v>152.5478497524892</v>
      </c>
      <c r="L36" s="13">
        <f>('30 yr tmax'!L36+3.5314*'843 norm radn'!L36)*10</f>
        <v>74.84430126295071</v>
      </c>
      <c r="M36" s="13">
        <f>('30 yr tmax'!M36+4.5851*'843 norm radn'!M36)*10</f>
        <v>53.646677241541134</v>
      </c>
      <c r="N36" s="14">
        <f t="shared" si="0"/>
        <v>154.73834623702274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18" sqref="N18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monthly canopy corr tmin'!B4)*10</f>
        <v>-9.301174303967155</v>
      </c>
      <c r="C4" s="13">
        <f>('843 monthly canopy corr tmin'!C4)*10</f>
        <v>-2.8714697899894697</v>
      </c>
      <c r="D4" s="13">
        <f>('843 monthly canopy corr tmin'!D4)*10</f>
        <v>6.387534483766314</v>
      </c>
      <c r="E4" s="13">
        <f>('843 monthly canopy corr tmin'!E4)*10</f>
        <v>23.88251181318185</v>
      </c>
      <c r="F4" s="13">
        <f>('843 monthly canopy corr tmin'!F4)*10</f>
        <v>49.051657718796704</v>
      </c>
      <c r="G4" s="13">
        <f>('843 monthly canopy corr tmin'!G4)*10</f>
        <v>74.24629397410243</v>
      </c>
      <c r="H4" s="13">
        <f>('843 monthly canopy corr tmin'!H4)*10</f>
        <v>90.49057421139153</v>
      </c>
      <c r="I4" s="13">
        <f>('843 monthly canopy corr tmin'!I4)*10</f>
        <v>88.93904988973817</v>
      </c>
      <c r="J4" s="13">
        <f>('843 monthly canopy corr tmin'!J4)*10</f>
        <v>63.06932478094809</v>
      </c>
      <c r="K4" s="13">
        <f>('843 monthly canopy corr tmin'!K4)*10</f>
        <v>33.07108795687062</v>
      </c>
      <c r="L4" s="13">
        <f>('843 monthly canopy corr tmin'!L4)*10</f>
        <v>10.531144167987136</v>
      </c>
      <c r="M4" s="13">
        <f>('843 monthly canopy corr tmin'!M4)*10</f>
        <v>-10.087458181459478</v>
      </c>
      <c r="N4" s="14">
        <f>AVERAGE(B4:M4)</f>
        <v>34.78408972678056</v>
      </c>
    </row>
    <row r="5" spans="1:14" ht="11.25">
      <c r="A5" s="4" t="s">
        <v>5</v>
      </c>
      <c r="B5" s="13">
        <f>('843 monthly canopy corr tmin'!B5)*10</f>
        <v>-8.822478682902783</v>
      </c>
      <c r="C5" s="13">
        <f>('843 monthly canopy corr tmin'!C5)*10</f>
        <v>0.4618631185560021</v>
      </c>
      <c r="D5" s="13">
        <f>('843 monthly canopy corr tmin'!D5)*10</f>
        <v>7.121999401456693</v>
      </c>
      <c r="E5" s="13">
        <f>('843 monthly canopy corr tmin'!E5)*10</f>
        <v>26.424952557375025</v>
      </c>
      <c r="F5" s="13">
        <f>('843 monthly canopy corr tmin'!F5)*10</f>
        <v>53.649668617972665</v>
      </c>
      <c r="G5" s="13">
        <f>('843 monthly canopy corr tmin'!G5)*10</f>
        <v>82.36102062812105</v>
      </c>
      <c r="H5" s="13">
        <f>('843 monthly canopy corr tmin'!H5)*10</f>
        <v>95.01401665235049</v>
      </c>
      <c r="I5" s="13">
        <f>('843 monthly canopy corr tmin'!I5)*10</f>
        <v>96.03517711384748</v>
      </c>
      <c r="J5" s="13">
        <f>('843 monthly canopy corr tmin'!J5)*10</f>
        <v>69.1603476902052</v>
      </c>
      <c r="K5" s="13">
        <f>('843 monthly canopy corr tmin'!K5)*10</f>
        <v>41.44090064452651</v>
      </c>
      <c r="L5" s="13">
        <f>('843 monthly canopy corr tmin'!L5)*10</f>
        <v>10.415969038279464</v>
      </c>
      <c r="M5" s="13">
        <f>('843 monthly canopy corr tmin'!M5)*10</f>
        <v>-6.2365708050304915</v>
      </c>
      <c r="N5" s="14">
        <f aca="true" t="shared" si="0" ref="N5:N36">AVERAGE(B5:M5)</f>
        <v>38.91890549789644</v>
      </c>
    </row>
    <row r="6" spans="1:14" ht="11.25">
      <c r="A6" s="4" t="s">
        <v>6</v>
      </c>
      <c r="B6" s="13">
        <f>('843 monthly canopy corr tmin'!B6)*10</f>
        <v>-14.274333520380189</v>
      </c>
      <c r="C6" s="13">
        <f>('843 monthly canopy corr tmin'!C6)*10</f>
        <v>-6.865342748704921</v>
      </c>
      <c r="D6" s="13">
        <f>('843 monthly canopy corr tmin'!D6)*10</f>
        <v>-6.685930547115307</v>
      </c>
      <c r="E6" s="13">
        <f>('843 monthly canopy corr tmin'!E6)*10</f>
        <v>11.870978686627211</v>
      </c>
      <c r="F6" s="13">
        <f>('843 monthly canopy corr tmin'!F6)*10</f>
        <v>40.01930805518577</v>
      </c>
      <c r="G6" s="13">
        <f>('843 monthly canopy corr tmin'!G6)*10</f>
        <v>68.24192052544521</v>
      </c>
      <c r="H6" s="13">
        <f>('843 monthly canopy corr tmin'!H6)*10</f>
        <v>91.61367841097032</v>
      </c>
      <c r="I6" s="13">
        <f>('843 monthly canopy corr tmin'!I6)*10</f>
        <v>96.13103181398156</v>
      </c>
      <c r="J6" s="13">
        <f>('843 monthly canopy corr tmin'!J6)*10</f>
        <v>76.0497547389754</v>
      </c>
      <c r="K6" s="13">
        <f>('843 monthly canopy corr tmin'!K6)*10</f>
        <v>45.956665806133756</v>
      </c>
      <c r="L6" s="13">
        <f>('843 monthly canopy corr tmin'!L6)*10</f>
        <v>1.6101149744986558</v>
      </c>
      <c r="M6" s="13">
        <f>('843 monthly canopy corr tmin'!M6)*10</f>
        <v>-11.081207185173394</v>
      </c>
      <c r="N6" s="14">
        <f t="shared" si="0"/>
        <v>32.71555325087033</v>
      </c>
    </row>
    <row r="7" spans="1:14" ht="11.25">
      <c r="A7" s="4" t="s">
        <v>7</v>
      </c>
      <c r="B7" s="13">
        <f>('843 monthly canopy corr tmin'!B7)*10</f>
        <v>-19.081546156139954</v>
      </c>
      <c r="C7" s="13">
        <f>('843 monthly canopy corr tmin'!C7)*10</f>
        <v>-10.970607608532855</v>
      </c>
      <c r="D7" s="13">
        <f>('843 monthly canopy corr tmin'!D7)*10</f>
        <v>-11.137071263801051</v>
      </c>
      <c r="E7" s="13">
        <f>('843 monthly canopy corr tmin'!E7)*10</f>
        <v>6.955903312967225</v>
      </c>
      <c r="F7" s="13">
        <f>('843 monthly canopy corr tmin'!F7)*10</f>
        <v>27.506151940017673</v>
      </c>
      <c r="G7" s="13">
        <f>('843 monthly canopy corr tmin'!G7)*10</f>
        <v>62.59692091076992</v>
      </c>
      <c r="H7" s="13">
        <f>('843 monthly canopy corr tmin'!H7)*10</f>
        <v>88.95504463951133</v>
      </c>
      <c r="I7" s="13">
        <f>('843 monthly canopy corr tmin'!I7)*10</f>
        <v>97.68246203134498</v>
      </c>
      <c r="J7" s="13">
        <f>('843 monthly canopy corr tmin'!J7)*10</f>
        <v>73.30176296288795</v>
      </c>
      <c r="K7" s="13">
        <f>('843 monthly canopy corr tmin'!K7)*10</f>
        <v>42.07497085177269</v>
      </c>
      <c r="L7" s="13">
        <f>('843 monthly canopy corr tmin'!L7)*10</f>
        <v>-5.205230296750153</v>
      </c>
      <c r="M7" s="13">
        <f>('843 monthly canopy corr tmin'!M7)*10</f>
        <v>-17.01891252165109</v>
      </c>
      <c r="N7" s="14">
        <f t="shared" si="0"/>
        <v>27.971654066866392</v>
      </c>
    </row>
    <row r="8" spans="1:14" ht="11.25">
      <c r="A8" s="4" t="s">
        <v>8</v>
      </c>
      <c r="B8" s="13">
        <f>('843 monthly canopy corr tmin'!B8)*10</f>
        <v>-22.18906279156339</v>
      </c>
      <c r="C8" s="13">
        <f>('843 monthly canopy corr tmin'!C8)*10</f>
        <v>-17.906329991824308</v>
      </c>
      <c r="D8" s="13">
        <f>('843 monthly canopy corr tmin'!D8)*10</f>
        <v>-17.47425133829342</v>
      </c>
      <c r="E8" s="13">
        <f>('843 monthly canopy corr tmin'!E8)*10</f>
        <v>-0.08573782115995018</v>
      </c>
      <c r="F8" s="13">
        <f>('843 monthly canopy corr tmin'!F8)*10</f>
        <v>18.255316746454188</v>
      </c>
      <c r="G8" s="13">
        <f>('843 monthly canopy corr tmin'!G8)*10</f>
        <v>55.24692290282607</v>
      </c>
      <c r="H8" s="13">
        <f>('843 monthly canopy corr tmin'!H8)*10</f>
        <v>79.37245664343241</v>
      </c>
      <c r="I8" s="13">
        <f>('843 monthly canopy corr tmin'!I8)*10</f>
        <v>87.30854343606435</v>
      </c>
      <c r="J8" s="13">
        <f>('843 monthly canopy corr tmin'!J8)*10</f>
        <v>64.56774636383325</v>
      </c>
      <c r="K8" s="13">
        <f>('843 monthly canopy corr tmin'!K8)*10</f>
        <v>33.20133937020342</v>
      </c>
      <c r="L8" s="13">
        <f>('843 monthly canopy corr tmin'!L8)*10</f>
        <v>-11.870479464776324</v>
      </c>
      <c r="M8" s="13">
        <f>('843 monthly canopy corr tmin'!M8)*10</f>
        <v>-22.058443599537316</v>
      </c>
      <c r="N8" s="14">
        <f t="shared" si="0"/>
        <v>20.530668371304913</v>
      </c>
    </row>
    <row r="9" spans="1:14" ht="11.25">
      <c r="A9" s="4" t="s">
        <v>9</v>
      </c>
      <c r="B9" s="13">
        <f>('843 monthly canopy corr tmin'!B9)*10</f>
        <v>-7.700949712488457</v>
      </c>
      <c r="C9" s="13">
        <f>('843 monthly canopy corr tmin'!C9)*10</f>
        <v>-4.61806856677156</v>
      </c>
      <c r="D9" s="13">
        <f>('843 monthly canopy corr tmin'!D9)*10</f>
        <v>1.767352064058541</v>
      </c>
      <c r="E9" s="13">
        <f>('843 monthly canopy corr tmin'!E9)*10</f>
        <v>16.535354482238777</v>
      </c>
      <c r="F9" s="13">
        <f>('843 monthly canopy corr tmin'!F9)*10</f>
        <v>41.381139802502915</v>
      </c>
      <c r="G9" s="13">
        <f>('843 monthly canopy corr tmin'!G9)*10</f>
        <v>71.54829908168132</v>
      </c>
      <c r="H9" s="13">
        <f>('843 monthly canopy corr tmin'!H9)*10</f>
        <v>94.49728120558802</v>
      </c>
      <c r="I9" s="13">
        <f>('843 monthly canopy corr tmin'!I9)*10</f>
        <v>99.29153288804804</v>
      </c>
      <c r="J9" s="13">
        <f>('843 monthly canopy corr tmin'!J9)*10</f>
        <v>75.86036564939937</v>
      </c>
      <c r="K9" s="13">
        <f>('843 monthly canopy corr tmin'!K9)*10</f>
        <v>47.527022537963205</v>
      </c>
      <c r="L9" s="13">
        <f>('843 monthly canopy corr tmin'!L9)*10</f>
        <v>8.166192321800915</v>
      </c>
      <c r="M9" s="13">
        <f>('843 monthly canopy corr tmin'!M9)*10</f>
        <v>-10.204386546786797</v>
      </c>
      <c r="N9" s="14">
        <f t="shared" si="0"/>
        <v>36.17092793393619</v>
      </c>
    </row>
    <row r="10" spans="1:14" ht="11.25">
      <c r="A10" s="4" t="s">
        <v>10</v>
      </c>
      <c r="B10" s="13">
        <f>('843 monthly canopy corr tmin'!B10)*10</f>
        <v>2.0480982032472923</v>
      </c>
      <c r="C10" s="13">
        <f>('843 monthly canopy corr tmin'!C10)*10</f>
        <v>13.492017063575483</v>
      </c>
      <c r="D10" s="13">
        <f>('843 monthly canopy corr tmin'!D10)*10</f>
        <v>16.06443925784602</v>
      </c>
      <c r="E10" s="13">
        <f>('843 monthly canopy corr tmin'!E10)*10</f>
        <v>33.33794488117007</v>
      </c>
      <c r="F10" s="13">
        <f>('843 monthly canopy corr tmin'!F10)*10</f>
        <v>58.763433707997024</v>
      </c>
      <c r="G10" s="13">
        <f>('843 monthly canopy corr tmin'!G10)*10</f>
        <v>89.76206076982945</v>
      </c>
      <c r="H10" s="13">
        <f>('843 monthly canopy corr tmin'!H10)*10</f>
        <v>104.19334324617353</v>
      </c>
      <c r="I10" s="13">
        <f>('843 monthly canopy corr tmin'!I10)*10</f>
        <v>106.1689818028251</v>
      </c>
      <c r="J10" s="13">
        <f>('843 monthly canopy corr tmin'!J10)*10</f>
        <v>81.96054904883371</v>
      </c>
      <c r="K10" s="13">
        <f>('843 monthly canopy corr tmin'!K10)*10</f>
        <v>57.44423181699314</v>
      </c>
      <c r="L10" s="13">
        <f>('843 monthly canopy corr tmin'!L10)*10</f>
        <v>20.014550635469877</v>
      </c>
      <c r="M10" s="13">
        <f>('843 monthly canopy corr tmin'!M10)*10</f>
        <v>3.722233193275878</v>
      </c>
      <c r="N10" s="14">
        <f t="shared" si="0"/>
        <v>48.91432363560304</v>
      </c>
    </row>
    <row r="11" spans="1:14" ht="11.25">
      <c r="A11" s="4" t="s">
        <v>11</v>
      </c>
      <c r="B11" s="13">
        <f>('843 monthly canopy corr tmin'!B11)*10</f>
        <v>-4.9374391156269075</v>
      </c>
      <c r="C11" s="13">
        <f>('843 monthly canopy corr tmin'!C11)*10</f>
        <v>2.5242427487820325</v>
      </c>
      <c r="D11" s="13">
        <f>('843 monthly canopy corr tmin'!D11)*10</f>
        <v>8.811754043582114</v>
      </c>
      <c r="E11" s="13">
        <f>('843 monthly canopy corr tmin'!E11)*10</f>
        <v>26.300356252579796</v>
      </c>
      <c r="F11" s="13">
        <f>('843 monthly canopy corr tmin'!F11)*10</f>
        <v>50.47926504617276</v>
      </c>
      <c r="G11" s="13">
        <f>('843 monthly canopy corr tmin'!G11)*10</f>
        <v>80.52327912031366</v>
      </c>
      <c r="H11" s="13">
        <f>('843 monthly canopy corr tmin'!H11)*10</f>
        <v>93.17435423825658</v>
      </c>
      <c r="I11" s="13">
        <f>('843 monthly canopy corr tmin'!I11)*10</f>
        <v>94.4097608273479</v>
      </c>
      <c r="J11" s="13">
        <f>('843 monthly canopy corr tmin'!J11)*10</f>
        <v>67.08882186261137</v>
      </c>
      <c r="K11" s="13">
        <f>('843 monthly canopy corr tmin'!K11)*10</f>
        <v>41.013395775736896</v>
      </c>
      <c r="L11" s="13">
        <f>('843 monthly canopy corr tmin'!L11)*10</f>
        <v>13.877162476615377</v>
      </c>
      <c r="M11" s="13">
        <f>('843 monthly canopy corr tmin'!M11)*10</f>
        <v>-2.2701605920554604</v>
      </c>
      <c r="N11" s="14">
        <f t="shared" si="0"/>
        <v>39.24956605702634</v>
      </c>
    </row>
    <row r="12" spans="1:14" ht="11.25">
      <c r="A12" s="4" t="s">
        <v>12</v>
      </c>
      <c r="B12" s="13">
        <f>('843 monthly canopy corr tmin'!B12)*10</f>
        <v>-3.072984615403925</v>
      </c>
      <c r="C12" s="13">
        <f>('843 monthly canopy corr tmin'!C12)*10</f>
        <v>4.56876575415096</v>
      </c>
      <c r="D12" s="13">
        <f>('843 monthly canopy corr tmin'!D12)*10</f>
        <v>7.594753614306162</v>
      </c>
      <c r="E12" s="13">
        <f>('843 monthly canopy corr tmin'!E12)*10</f>
        <v>23.257058059379283</v>
      </c>
      <c r="F12" s="13">
        <f>('843 monthly canopy corr tmin'!F12)*10</f>
        <v>50.062764229934615</v>
      </c>
      <c r="G12" s="13">
        <f>('843 monthly canopy corr tmin'!G12)*10</f>
        <v>80.91871310273137</v>
      </c>
      <c r="H12" s="13">
        <f>('843 monthly canopy corr tmin'!H12)*10</f>
        <v>102.15200949743783</v>
      </c>
      <c r="I12" s="13">
        <f>('843 monthly canopy corr tmin'!I12)*10</f>
        <v>110.47145649989821</v>
      </c>
      <c r="J12" s="13">
        <f>('843 monthly canopy corr tmin'!J12)*10</f>
        <v>89.47935965320418</v>
      </c>
      <c r="K12" s="13">
        <f>('843 monthly canopy corr tmin'!K12)*10</f>
        <v>58.695932683216895</v>
      </c>
      <c r="L12" s="13">
        <f>('843 monthly canopy corr tmin'!L12)*10</f>
        <v>15.302283851739816</v>
      </c>
      <c r="M12" s="13">
        <f>('843 monthly canopy corr tmin'!M12)*10</f>
        <v>-4.310311082254109</v>
      </c>
      <c r="N12" s="14">
        <f t="shared" si="0"/>
        <v>44.59331677069511</v>
      </c>
    </row>
    <row r="13" spans="1:14" ht="11.25">
      <c r="A13" s="4" t="s">
        <v>13</v>
      </c>
      <c r="B13" s="13">
        <f>('843 monthly canopy corr tmin'!B13)*10</f>
        <v>-21.979290261633597</v>
      </c>
      <c r="C13" s="13">
        <f>('843 monthly canopy corr tmin'!C13)*10</f>
        <v>-16.47480064391467</v>
      </c>
      <c r="D13" s="13">
        <f>('843 monthly canopy corr tmin'!D13)*10</f>
        <v>-15.184629399928887</v>
      </c>
      <c r="E13" s="13">
        <f>('843 monthly canopy corr tmin'!E13)*10</f>
        <v>1.2838800902524485</v>
      </c>
      <c r="F13" s="13">
        <f>('843 monthly canopy corr tmin'!F13)*10</f>
        <v>21.13084100670937</v>
      </c>
      <c r="G13" s="13">
        <f>('843 monthly canopy corr tmin'!G13)*10</f>
        <v>56.21439456726789</v>
      </c>
      <c r="H13" s="13">
        <f>('843 monthly canopy corr tmin'!H13)*10</f>
        <v>83.25199514208734</v>
      </c>
      <c r="I13" s="13">
        <f>('843 monthly canopy corr tmin'!I13)*10</f>
        <v>92.26920567793009</v>
      </c>
      <c r="J13" s="13">
        <f>('843 monthly canopy corr tmin'!J13)*10</f>
        <v>70.10674145770723</v>
      </c>
      <c r="K13" s="13">
        <f>('843 monthly canopy corr tmin'!K13)*10</f>
        <v>38.121788082263414</v>
      </c>
      <c r="L13" s="13">
        <f>('843 monthly canopy corr tmin'!L13)*10</f>
        <v>-9.322177560596295</v>
      </c>
      <c r="M13" s="13">
        <f>('843 monthly canopy corr tmin'!M13)*10</f>
        <v>-21.28387642945342</v>
      </c>
      <c r="N13" s="14">
        <f t="shared" si="0"/>
        <v>23.17783931072425</v>
      </c>
    </row>
    <row r="14" spans="1:14" ht="11.25">
      <c r="A14" s="4" t="s">
        <v>14</v>
      </c>
      <c r="B14" s="13">
        <f>('843 monthly canopy corr tmin'!B14)*10</f>
        <v>-6.986579470026584</v>
      </c>
      <c r="C14" s="13">
        <f>('843 monthly canopy corr tmin'!C14)*10</f>
        <v>3.559568569429958</v>
      </c>
      <c r="D14" s="13">
        <f>('843 monthly canopy corr tmin'!D14)*10</f>
        <v>6.634990146765205</v>
      </c>
      <c r="E14" s="13">
        <f>('843 monthly canopy corr tmin'!E14)*10</f>
        <v>25.279710015751803</v>
      </c>
      <c r="F14" s="13">
        <f>('843 monthly canopy corr tmin'!F14)*10</f>
        <v>48.10712076813659</v>
      </c>
      <c r="G14" s="13">
        <f>('843 monthly canopy corr tmin'!G14)*10</f>
        <v>79.97199954625283</v>
      </c>
      <c r="H14" s="13">
        <f>('843 monthly canopy corr tmin'!H14)*10</f>
        <v>100.28852331585281</v>
      </c>
      <c r="I14" s="13">
        <f>('843 monthly canopy corr tmin'!I14)*10</f>
        <v>106.58871200208765</v>
      </c>
      <c r="J14" s="13">
        <f>('843 monthly canopy corr tmin'!J14)*10</f>
        <v>84.00137668661264</v>
      </c>
      <c r="K14" s="13">
        <f>('843 monthly canopy corr tmin'!K14)*10</f>
        <v>56.7971453661639</v>
      </c>
      <c r="L14" s="13">
        <f>('843 monthly canopy corr tmin'!L14)*10</f>
        <v>12.531108806344953</v>
      </c>
      <c r="M14" s="13">
        <f>('843 monthly canopy corr tmin'!M14)*10</f>
        <v>-3.272906778400605</v>
      </c>
      <c r="N14" s="14">
        <f t="shared" si="0"/>
        <v>42.791730747914265</v>
      </c>
    </row>
    <row r="15" spans="1:14" ht="11.25">
      <c r="A15" s="4" t="s">
        <v>15</v>
      </c>
      <c r="B15" s="13">
        <f>('843 monthly canopy corr tmin'!B15)*10</f>
        <v>-5.969323943126458</v>
      </c>
      <c r="C15" s="13">
        <f>('843 monthly canopy corr tmin'!C15)*10</f>
        <v>7.544500404193136</v>
      </c>
      <c r="D15" s="13">
        <f>('843 monthly canopy corr tmin'!D15)*10</f>
        <v>12.686433987780772</v>
      </c>
      <c r="E15" s="13">
        <f>('843 monthly canopy corr tmin'!E15)*10</f>
        <v>32.27106403958154</v>
      </c>
      <c r="F15" s="13">
        <f>('843 monthly canopy corr tmin'!F15)*10</f>
        <v>53.01531528077419</v>
      </c>
      <c r="G15" s="13">
        <f>('843 monthly canopy corr tmin'!G15)*10</f>
        <v>83.90495019641811</v>
      </c>
      <c r="H15" s="13">
        <f>('843 monthly canopy corr tmin'!H15)*10</f>
        <v>91.9092799541632</v>
      </c>
      <c r="I15" s="13">
        <f>('843 monthly canopy corr tmin'!I15)*10</f>
        <v>95.0649619422793</v>
      </c>
      <c r="J15" s="13">
        <f>('843 monthly canopy corr tmin'!J15)*10</f>
        <v>69.63828761227079</v>
      </c>
      <c r="K15" s="13">
        <f>('843 monthly canopy corr tmin'!K15)*10</f>
        <v>42.87443522744383</v>
      </c>
      <c r="L15" s="13">
        <f>('843 monthly canopy corr tmin'!L15)*10</f>
        <v>14.759089656646678</v>
      </c>
      <c r="M15" s="13">
        <f>('843 monthly canopy corr tmin'!M15)*10</f>
        <v>-0.28999036863875566</v>
      </c>
      <c r="N15" s="14">
        <f t="shared" si="0"/>
        <v>41.450750332482194</v>
      </c>
    </row>
    <row r="16" spans="1:14" ht="11.25">
      <c r="A16" s="4" t="s">
        <v>16</v>
      </c>
      <c r="B16" s="13">
        <f>('843 monthly canopy corr tmin'!B16)*10</f>
        <v>-1.0494458021750053</v>
      </c>
      <c r="C16" s="13">
        <f>('843 monthly canopy corr tmin'!C16)*10</f>
        <v>8.543646766385482</v>
      </c>
      <c r="D16" s="13">
        <f>('843 monthly canopy corr tmin'!D16)*10</f>
        <v>12.770552463080321</v>
      </c>
      <c r="E16" s="13">
        <f>('843 monthly canopy corr tmin'!E16)*10</f>
        <v>30.27582180940989</v>
      </c>
      <c r="F16" s="13">
        <f>('843 monthly canopy corr tmin'!F16)*10</f>
        <v>53.850990456482464</v>
      </c>
      <c r="G16" s="13">
        <f>('843 monthly canopy corr tmin'!G16)*10</f>
        <v>85.74067578730899</v>
      </c>
      <c r="H16" s="13">
        <f>('843 monthly canopy corr tmin'!H16)*10</f>
        <v>99.31814318105427</v>
      </c>
      <c r="I16" s="13">
        <f>('843 monthly canopy corr tmin'!I16)*10</f>
        <v>102.92766293034822</v>
      </c>
      <c r="J16" s="13">
        <f>('843 monthly canopy corr tmin'!J16)*10</f>
        <v>80.04534598778531</v>
      </c>
      <c r="K16" s="13">
        <f>('843 monthly canopy corr tmin'!K16)*10</f>
        <v>51.99950269562934</v>
      </c>
      <c r="L16" s="13">
        <f>('843 monthly canopy corr tmin'!L16)*10</f>
        <v>18.549571417576928</v>
      </c>
      <c r="M16" s="13">
        <f>('843 monthly canopy corr tmin'!M16)*10</f>
        <v>1.702349824829217</v>
      </c>
      <c r="N16" s="14">
        <f t="shared" si="0"/>
        <v>45.389568126476284</v>
      </c>
    </row>
    <row r="17" spans="1:14" ht="11.25">
      <c r="A17" s="4" t="s">
        <v>17</v>
      </c>
      <c r="B17" s="13">
        <f>('843 monthly canopy corr tmin'!B17)*10</f>
        <v>-11.952741606188177</v>
      </c>
      <c r="C17" s="13">
        <f>('843 monthly canopy corr tmin'!C17)*10</f>
        <v>-8.493672792758373</v>
      </c>
      <c r="D17" s="13">
        <f>('843 monthly canopy corr tmin'!D17)*10</f>
        <v>-5.081071804310141</v>
      </c>
      <c r="E17" s="13">
        <f>('843 monthly canopy corr tmin'!E17)*10</f>
        <v>9.319928260001404</v>
      </c>
      <c r="F17" s="13">
        <f>('843 monthly canopy corr tmin'!F17)*10</f>
        <v>32.44019363360719</v>
      </c>
      <c r="G17" s="13">
        <f>('843 monthly canopy corr tmin'!G17)*10</f>
        <v>63.37107425717374</v>
      </c>
      <c r="H17" s="13">
        <f>('843 monthly canopy corr tmin'!H17)*10</f>
        <v>82.58093672348836</v>
      </c>
      <c r="I17" s="13">
        <f>('843 monthly canopy corr tmin'!I17)*10</f>
        <v>86.31360759574827</v>
      </c>
      <c r="J17" s="13">
        <f>('843 monthly canopy corr tmin'!J17)*10</f>
        <v>64.74208314132781</v>
      </c>
      <c r="K17" s="13">
        <f>('843 monthly canopy corr tmin'!K17)*10</f>
        <v>40.18665866682137</v>
      </c>
      <c r="L17" s="13">
        <f>('843 monthly canopy corr tmin'!L17)*10</f>
        <v>2.9234916062093164</v>
      </c>
      <c r="M17" s="13">
        <f>('843 monthly canopy corr tmin'!M17)*10</f>
        <v>-12.277654117474261</v>
      </c>
      <c r="N17" s="14">
        <f t="shared" si="0"/>
        <v>28.672736130303875</v>
      </c>
    </row>
    <row r="18" spans="1:14" ht="11.25">
      <c r="A18" s="4" t="s">
        <v>18</v>
      </c>
      <c r="B18" s="13">
        <f>('843 monthly canopy corr tmin'!B18)*10</f>
        <v>2.9770134822098897</v>
      </c>
      <c r="C18" s="13">
        <f>('843 monthly canopy corr tmin'!C18)*10</f>
        <v>13.534165529418484</v>
      </c>
      <c r="D18" s="13">
        <f>('843 monthly canopy corr tmin'!D18)*10</f>
        <v>13.727260226663148</v>
      </c>
      <c r="E18" s="13">
        <f>('843 monthly canopy corr tmin'!E18)*10</f>
        <v>29.263832904883635</v>
      </c>
      <c r="F18" s="13">
        <f>('843 monthly canopy corr tmin'!F18)*10</f>
        <v>52.97761206412645</v>
      </c>
      <c r="G18" s="13">
        <f>('843 monthly canopy corr tmin'!G18)*10</f>
        <v>87.93266461007923</v>
      </c>
      <c r="H18" s="13">
        <f>('843 monthly canopy corr tmin'!H18)*10</f>
        <v>106.02164878822614</v>
      </c>
      <c r="I18" s="13">
        <f>('843 monthly canopy corr tmin'!I18)*10</f>
        <v>108.93678022570552</v>
      </c>
      <c r="J18" s="13">
        <f>('843 monthly canopy corr tmin'!J18)*10</f>
        <v>89.54149653623416</v>
      </c>
      <c r="K18" s="13">
        <f>('843 monthly canopy corr tmin'!K18)*10</f>
        <v>58.934076128089444</v>
      </c>
      <c r="L18" s="13">
        <f>('843 monthly canopy corr tmin'!L18)*10</f>
        <v>17.626327766918525</v>
      </c>
      <c r="M18" s="13">
        <f>('843 monthly canopy corr tmin'!M18)*10</f>
        <v>3.6997864056073517</v>
      </c>
      <c r="N18" s="14">
        <f t="shared" si="0"/>
        <v>48.76438872234684</v>
      </c>
    </row>
    <row r="19" spans="1:14" ht="11.25">
      <c r="A19" s="4" t="s">
        <v>19</v>
      </c>
      <c r="B19" s="13">
        <f>('843 monthly canopy corr tmin'!B19)*10</f>
        <v>2.053394816115639</v>
      </c>
      <c r="C19" s="13">
        <f>('843 monthly canopy corr tmin'!C19)*10</f>
        <v>11.522361629072243</v>
      </c>
      <c r="D19" s="13">
        <f>('843 monthly canopy corr tmin'!D19)*10</f>
        <v>10.925280375305462</v>
      </c>
      <c r="E19" s="13">
        <f>('843 monthly canopy corr tmin'!E19)*10</f>
        <v>29.317089292511255</v>
      </c>
      <c r="F19" s="13">
        <f>('843 monthly canopy corr tmin'!F19)*10</f>
        <v>55.06134075726856</v>
      </c>
      <c r="G19" s="13">
        <f>('843 monthly canopy corr tmin'!G19)*10</f>
        <v>86.98761360389727</v>
      </c>
      <c r="H19" s="13">
        <f>('843 monthly canopy corr tmin'!H19)*10</f>
        <v>103.03444465061347</v>
      </c>
      <c r="I19" s="13">
        <f>('843 monthly canopy corr tmin'!I19)*10</f>
        <v>110.4989323419498</v>
      </c>
      <c r="J19" s="13">
        <f>('843 monthly canopy corr tmin'!J19)*10</f>
        <v>88.9402514148977</v>
      </c>
      <c r="K19" s="13">
        <f>('843 monthly canopy corr tmin'!K19)*10</f>
        <v>60.334027950787444</v>
      </c>
      <c r="L19" s="13">
        <f>('843 monthly canopy corr tmin'!L19)*10</f>
        <v>19.002519175822172</v>
      </c>
      <c r="M19" s="13">
        <f>('843 monthly canopy corr tmin'!M19)*10</f>
        <v>3.726163873344448</v>
      </c>
      <c r="N19" s="14">
        <f t="shared" si="0"/>
        <v>48.450284990132126</v>
      </c>
    </row>
    <row r="20" spans="1:14" ht="11.25">
      <c r="A20" s="4" t="s">
        <v>20</v>
      </c>
      <c r="B20" s="13">
        <f>('843 monthly canopy corr tmin'!B20)*10</f>
        <v>-3.00063095292441</v>
      </c>
      <c r="C20" s="13">
        <f>('843 monthly canopy corr tmin'!C20)*10</f>
        <v>5.542253320883899</v>
      </c>
      <c r="D20" s="13">
        <f>('843 monthly canopy corr tmin'!D20)*10</f>
        <v>13.778505577289168</v>
      </c>
      <c r="E20" s="13">
        <f>('843 monthly canopy corr tmin'!E20)*10</f>
        <v>31.29547999143756</v>
      </c>
      <c r="F20" s="13">
        <f>('843 monthly canopy corr tmin'!F20)*10</f>
        <v>59.186404251232105</v>
      </c>
      <c r="G20" s="13">
        <f>('843 monthly canopy corr tmin'!G20)*10</f>
        <v>87.11266233176359</v>
      </c>
      <c r="H20" s="13">
        <f>('843 monthly canopy corr tmin'!H20)*10</f>
        <v>99.65930231184666</v>
      </c>
      <c r="I20" s="13">
        <f>('843 monthly canopy corr tmin'!I20)*10</f>
        <v>100.59739599926968</v>
      </c>
      <c r="J20" s="13">
        <f>('843 monthly canopy corr tmin'!J20)*10</f>
        <v>73.19220811562674</v>
      </c>
      <c r="K20" s="13">
        <f>('843 monthly canopy corr tmin'!K20)*10</f>
        <v>43.936441250283984</v>
      </c>
      <c r="L20" s="13">
        <f>('843 monthly canopy corr tmin'!L20)*10</f>
        <v>18.595394788644125</v>
      </c>
      <c r="M20" s="13">
        <f>('843 monthly canopy corr tmin'!M20)*10</f>
        <v>0.7113800393895551</v>
      </c>
      <c r="N20" s="14">
        <f t="shared" si="0"/>
        <v>44.21723308539523</v>
      </c>
    </row>
    <row r="21" spans="1:14" ht="11.25">
      <c r="A21" s="4" t="s">
        <v>21</v>
      </c>
      <c r="B21" s="13">
        <f>('843 monthly canopy corr tmin'!B21)*10</f>
        <v>1.9435156433470524</v>
      </c>
      <c r="C21" s="13">
        <f>('843 monthly canopy corr tmin'!C21)*10</f>
        <v>10.550832708566826</v>
      </c>
      <c r="D21" s="13">
        <f>('843 monthly canopy corr tmin'!D21)*10</f>
        <v>11.827607704264922</v>
      </c>
      <c r="E21" s="13">
        <f>('843 monthly canopy corr tmin'!E21)*10</f>
        <v>30.326934089700487</v>
      </c>
      <c r="F21" s="13">
        <f>('843 monthly canopy corr tmin'!F21)*10</f>
        <v>53.28345218739807</v>
      </c>
      <c r="G21" s="13">
        <f>('843 monthly canopy corr tmin'!G21)*10</f>
        <v>86.15494573311751</v>
      </c>
      <c r="H21" s="13">
        <f>('843 monthly canopy corr tmin'!H21)*10</f>
        <v>102.99519942699875</v>
      </c>
      <c r="I21" s="13">
        <f>('843 monthly canopy corr tmin'!I21)*10</f>
        <v>108.3090094762093</v>
      </c>
      <c r="J21" s="13">
        <f>('843 monthly canopy corr tmin'!J21)*10</f>
        <v>88.3307905807145</v>
      </c>
      <c r="K21" s="13">
        <f>('843 monthly canopy corr tmin'!K21)*10</f>
        <v>57.129123976126685</v>
      </c>
      <c r="L21" s="13">
        <f>('843 monthly canopy corr tmin'!L21)*10</f>
        <v>16.4316585588288</v>
      </c>
      <c r="M21" s="13">
        <f>('843 monthly canopy corr tmin'!M21)*10</f>
        <v>0.6933693020415312</v>
      </c>
      <c r="N21" s="14">
        <f t="shared" si="0"/>
        <v>47.33136994894287</v>
      </c>
    </row>
    <row r="22" spans="1:14" ht="11.25">
      <c r="A22" s="4" t="s">
        <v>22</v>
      </c>
      <c r="B22" s="13">
        <f>('843 monthly canopy corr tmin'!B22)*10</f>
        <v>-5.009676680902469</v>
      </c>
      <c r="C22" s="13">
        <f>('843 monthly canopy corr tmin'!C22)*10</f>
        <v>1.5208858793385556</v>
      </c>
      <c r="D22" s="13">
        <f>('843 monthly canopy corr tmin'!D22)*10</f>
        <v>1.027859357996731</v>
      </c>
      <c r="E22" s="13">
        <f>('843 monthly canopy corr tmin'!E22)*10</f>
        <v>18.320414521966157</v>
      </c>
      <c r="F22" s="13">
        <f>('843 monthly canopy corr tmin'!F22)*10</f>
        <v>39.26751379801492</v>
      </c>
      <c r="G22" s="13">
        <f>('843 monthly canopy corr tmin'!G22)*10</f>
        <v>72.13148803608608</v>
      </c>
      <c r="H22" s="13">
        <f>('843 monthly canopy corr tmin'!H22)*10</f>
        <v>95.85105240770588</v>
      </c>
      <c r="I22" s="13">
        <f>('843 monthly canopy corr tmin'!I22)*10</f>
        <v>104.0984600094756</v>
      </c>
      <c r="J22" s="13">
        <f>('843 monthly canopy corr tmin'!J22)*10</f>
        <v>85.0338289206866</v>
      </c>
      <c r="K22" s="13">
        <f>('843 monthly canopy corr tmin'!K22)*10</f>
        <v>51.44564760602563</v>
      </c>
      <c r="L22" s="13">
        <f>('843 monthly canopy corr tmin'!L22)*10</f>
        <v>6.764336722419614</v>
      </c>
      <c r="M22" s="13">
        <f>('843 monthly canopy corr tmin'!M22)*10</f>
        <v>-6.2943482290234165</v>
      </c>
      <c r="N22" s="14">
        <f t="shared" si="0"/>
        <v>38.67978852914916</v>
      </c>
    </row>
    <row r="23" spans="1:14" ht="11.25">
      <c r="A23" s="4" t="s">
        <v>23</v>
      </c>
      <c r="B23" s="13">
        <f>('843 monthly canopy corr tmin'!B23)*10</f>
        <v>-3.0008590917000584</v>
      </c>
      <c r="C23" s="13">
        <f>('843 monthly canopy corr tmin'!C23)*10</f>
        <v>3.510172748549207</v>
      </c>
      <c r="D23" s="13">
        <f>('843 monthly canopy corr tmin'!D23)*10</f>
        <v>3.1575991693868644</v>
      </c>
      <c r="E23" s="13">
        <f>('843 monthly canopy corr tmin'!E23)*10</f>
        <v>19.378573286734742</v>
      </c>
      <c r="F23" s="13">
        <f>('843 monthly canopy corr tmin'!F23)*10</f>
        <v>40.47849333902275</v>
      </c>
      <c r="G23" s="13">
        <f>('843 monthly canopy corr tmin'!G23)*10</f>
        <v>72.18325767417465</v>
      </c>
      <c r="H23" s="13">
        <f>('843 monthly canopy corr tmin'!H23)*10</f>
        <v>88.05538030682823</v>
      </c>
      <c r="I23" s="13">
        <f>('843 monthly canopy corr tmin'!I23)*10</f>
        <v>94.58801297175239</v>
      </c>
      <c r="J23" s="13">
        <f>('843 monthly canopy corr tmin'!J23)*10</f>
        <v>78.22326914368207</v>
      </c>
      <c r="K23" s="13">
        <f>('843 monthly canopy corr tmin'!K23)*10</f>
        <v>50.673156419831145</v>
      </c>
      <c r="L23" s="13">
        <f>('843 monthly canopy corr tmin'!L23)*10</f>
        <v>9.841408064344463</v>
      </c>
      <c r="M23" s="13">
        <f>('843 monthly canopy corr tmin'!M23)*10</f>
        <v>-4.286811976968347</v>
      </c>
      <c r="N23" s="14">
        <f t="shared" si="0"/>
        <v>37.733471004636506</v>
      </c>
    </row>
    <row r="24" spans="1:14" ht="11.25">
      <c r="A24" s="4" t="s">
        <v>24</v>
      </c>
      <c r="B24" s="13">
        <f>('843 monthly canopy corr tmin'!B24)*10</f>
        <v>-5.69707050548959</v>
      </c>
      <c r="C24" s="13">
        <f>('843 monthly canopy corr tmin'!C24)*10</f>
        <v>2.3345637810529745</v>
      </c>
      <c r="D24" s="13">
        <f>('843 monthly canopy corr tmin'!D24)*10</f>
        <v>9.303053476329017</v>
      </c>
      <c r="E24" s="13">
        <f>('843 monthly canopy corr tmin'!E24)*10</f>
        <v>26.631811835186884</v>
      </c>
      <c r="F24" s="13">
        <f>('843 monthly canopy corr tmin'!F24)*10</f>
        <v>50.30253706128328</v>
      </c>
      <c r="G24" s="13">
        <f>('843 monthly canopy corr tmin'!G24)*10</f>
        <v>82.47352076411914</v>
      </c>
      <c r="H24" s="13">
        <f>('843 monthly canopy corr tmin'!H24)*10</f>
        <v>98.74144392247919</v>
      </c>
      <c r="I24" s="13">
        <f>('843 monthly canopy corr tmin'!I24)*10</f>
        <v>103.85685723024137</v>
      </c>
      <c r="J24" s="13">
        <f>('843 monthly canopy corr tmin'!J24)*10</f>
        <v>83.6805801205006</v>
      </c>
      <c r="K24" s="13">
        <f>('843 monthly canopy corr tmin'!K24)*10</f>
        <v>51.57410101544876</v>
      </c>
      <c r="L24" s="13">
        <f>('843 monthly canopy corr tmin'!L24)*10</f>
        <v>15.535488127505824</v>
      </c>
      <c r="M24" s="13">
        <f>('843 monthly canopy corr tmin'!M24)*10</f>
        <v>-4.200338178529933</v>
      </c>
      <c r="N24" s="14">
        <f t="shared" si="0"/>
        <v>42.878045720843964</v>
      </c>
    </row>
    <row r="25" spans="1:14" ht="11.25">
      <c r="A25" s="4" t="s">
        <v>25</v>
      </c>
      <c r="B25" s="13">
        <f>('843 monthly canopy corr tmin'!B25)*10</f>
        <v>-6.00619505905679</v>
      </c>
      <c r="C25" s="13">
        <f>('843 monthly canopy corr tmin'!C25)*10</f>
        <v>5.537026416648176</v>
      </c>
      <c r="D25" s="13">
        <f>('843 monthly canopy corr tmin'!D25)*10</f>
        <v>8.836686125293735</v>
      </c>
      <c r="E25" s="13">
        <f>('843 monthly canopy corr tmin'!E25)*10</f>
        <v>26.335550786135492</v>
      </c>
      <c r="F25" s="13">
        <f>('843 monthly canopy corr tmin'!F25)*10</f>
        <v>53.31934153370888</v>
      </c>
      <c r="G25" s="13">
        <f>('843 monthly canopy corr tmin'!G25)*10</f>
        <v>81.27389939154054</v>
      </c>
      <c r="H25" s="13">
        <f>('843 monthly canopy corr tmin'!H25)*10</f>
        <v>89.3186957275845</v>
      </c>
      <c r="I25" s="13">
        <f>('843 monthly canopy corr tmin'!I25)*10</f>
        <v>93.93476389208706</v>
      </c>
      <c r="J25" s="13">
        <f>('843 monthly canopy corr tmin'!J25)*10</f>
        <v>65.81916959687779</v>
      </c>
      <c r="K25" s="13">
        <f>('843 monthly canopy corr tmin'!K25)*10</f>
        <v>41.040121012450996</v>
      </c>
      <c r="L25" s="13">
        <f>('843 monthly canopy corr tmin'!L25)*10</f>
        <v>12.699631819002192</v>
      </c>
      <c r="M25" s="13">
        <f>('843 monthly canopy corr tmin'!M25)*10</f>
        <v>-5.2973205723113415</v>
      </c>
      <c r="N25" s="14">
        <f t="shared" si="0"/>
        <v>38.9009475558301</v>
      </c>
    </row>
    <row r="26" spans="1:14" ht="11.25">
      <c r="A26" s="4" t="s">
        <v>26</v>
      </c>
      <c r="B26" s="13">
        <f>('843 monthly canopy corr tmin'!B26)*10</f>
        <v>-3.903664017009283</v>
      </c>
      <c r="C26" s="13">
        <f>('843 monthly canopy corr tmin'!C26)*10</f>
        <v>3.484398704378069</v>
      </c>
      <c r="D26" s="13">
        <f>('843 monthly canopy corr tmin'!D26)*10</f>
        <v>11.024482822255235</v>
      </c>
      <c r="E26" s="13">
        <f>('843 monthly canopy corr tmin'!E26)*10</f>
        <v>27.322393078288037</v>
      </c>
      <c r="F26" s="13">
        <f>('843 monthly canopy corr tmin'!F26)*10</f>
        <v>49.36633437594889</v>
      </c>
      <c r="G26" s="13">
        <f>('843 monthly canopy corr tmin'!G26)*10</f>
        <v>78.50068593762572</v>
      </c>
      <c r="H26" s="13">
        <f>('843 monthly canopy corr tmin'!H26)*10</f>
        <v>91.94128562200261</v>
      </c>
      <c r="I26" s="13">
        <f>('843 monthly canopy corr tmin'!I26)*10</f>
        <v>94.09855068504177</v>
      </c>
      <c r="J26" s="13">
        <f>('843 monthly canopy corr tmin'!J26)*10</f>
        <v>66.88079428826182</v>
      </c>
      <c r="K26" s="13">
        <f>('843 monthly canopy corr tmin'!K26)*10</f>
        <v>41.38702024041948</v>
      </c>
      <c r="L26" s="13">
        <f>('843 monthly canopy corr tmin'!L26)*10</f>
        <v>15.201767892275416</v>
      </c>
      <c r="M26" s="13">
        <f>('843 monthly canopy corr tmin'!M26)*10</f>
        <v>-0.26068724912434194</v>
      </c>
      <c r="N26" s="14">
        <f t="shared" si="0"/>
        <v>39.586946865030285</v>
      </c>
    </row>
    <row r="27" spans="1:14" ht="11.25">
      <c r="A27" s="4" t="s">
        <v>27</v>
      </c>
      <c r="B27" s="13">
        <f>('843 monthly canopy corr tmin'!B27)*10</f>
        <v>-8.66666561166216</v>
      </c>
      <c r="C27" s="13">
        <f>('843 monthly canopy corr tmin'!C27)*10</f>
        <v>1.359433128627907</v>
      </c>
      <c r="D27" s="13">
        <f>('843 monthly canopy corr tmin'!D27)*10</f>
        <v>3.0399425718006103</v>
      </c>
      <c r="E27" s="13">
        <f>('843 monthly canopy corr tmin'!E27)*10</f>
        <v>18.604416985276966</v>
      </c>
      <c r="F27" s="13">
        <f>('843 monthly canopy corr tmin'!F27)*10</f>
        <v>43.746299989536894</v>
      </c>
      <c r="G27" s="13">
        <f>('843 monthly canopy corr tmin'!G27)*10</f>
        <v>72.38949297304016</v>
      </c>
      <c r="H27" s="13">
        <f>('843 monthly canopy corr tmin'!H27)*10</f>
        <v>95.83498567220339</v>
      </c>
      <c r="I27" s="13">
        <f>('843 monthly canopy corr tmin'!I27)*10</f>
        <v>101.10224858815937</v>
      </c>
      <c r="J27" s="13">
        <f>('843 monthly canopy corr tmin'!J27)*10</f>
        <v>75.93440399773</v>
      </c>
      <c r="K27" s="13">
        <f>('843 monthly canopy corr tmin'!K27)*10</f>
        <v>47.92638508883946</v>
      </c>
      <c r="L27" s="13">
        <f>('843 monthly canopy corr tmin'!L27)*10</f>
        <v>11.413266297277996</v>
      </c>
      <c r="M27" s="13">
        <f>('843 monthly canopy corr tmin'!M27)*10</f>
        <v>-6.199735191070297</v>
      </c>
      <c r="N27" s="14">
        <f t="shared" si="0"/>
        <v>38.04037287414669</v>
      </c>
    </row>
    <row r="28" spans="1:14" ht="11.25">
      <c r="A28" s="4" t="s">
        <v>28</v>
      </c>
      <c r="B28" s="13">
        <f>('843 monthly canopy corr tmin'!B28)*10</f>
        <v>-1.8860752313096685</v>
      </c>
      <c r="C28" s="13">
        <f>('843 monthly canopy corr tmin'!C28)*10</f>
        <v>6.4713114563666245</v>
      </c>
      <c r="D28" s="13">
        <f>('843 monthly canopy corr tmin'!D28)*10</f>
        <v>13.021080393675826</v>
      </c>
      <c r="E28" s="13">
        <f>('843 monthly canopy corr tmin'!E28)*10</f>
        <v>29.338850034642796</v>
      </c>
      <c r="F28" s="13">
        <f>('843 monthly canopy corr tmin'!F28)*10</f>
        <v>53.66592384558004</v>
      </c>
      <c r="G28" s="13">
        <f>('843 monthly canopy corr tmin'!G28)*10</f>
        <v>85.8193543659432</v>
      </c>
      <c r="H28" s="13">
        <f>('843 monthly canopy corr tmin'!H28)*10</f>
        <v>100.12830216095408</v>
      </c>
      <c r="I28" s="13">
        <f>('843 monthly canopy corr tmin'!I28)*10</f>
        <v>101.54317327471307</v>
      </c>
      <c r="J28" s="13">
        <f>('843 monthly canopy corr tmin'!J28)*10</f>
        <v>80.9126257761661</v>
      </c>
      <c r="K28" s="13">
        <f>('843 monthly canopy corr tmin'!K28)*10</f>
        <v>48.454677444314754</v>
      </c>
      <c r="L28" s="13">
        <f>('843 monthly canopy corr tmin'!L28)*10</f>
        <v>18.341697780350724</v>
      </c>
      <c r="M28" s="13">
        <f>('843 monthly canopy corr tmin'!M28)*10</f>
        <v>2.743539644717524</v>
      </c>
      <c r="N28" s="14">
        <f t="shared" si="0"/>
        <v>44.87953841217625</v>
      </c>
    </row>
    <row r="29" spans="1:14" ht="11.25">
      <c r="A29" s="4" t="s">
        <v>29</v>
      </c>
      <c r="B29" s="13">
        <f>('843 monthly canopy corr tmin'!B29)*10</f>
        <v>-4.998680792629542</v>
      </c>
      <c r="C29" s="13">
        <f>('843 monthly canopy corr tmin'!C29)*10</f>
        <v>-13.45121663585135</v>
      </c>
      <c r="D29" s="13">
        <f>('843 monthly canopy corr tmin'!D29)*10</f>
        <v>-13.297717087705703</v>
      </c>
      <c r="E29" s="13">
        <f>('843 monthly canopy corr tmin'!E29)*10</f>
        <v>5.2744850081665</v>
      </c>
      <c r="F29" s="13">
        <f>('843 monthly canopy corr tmin'!F29)*10</f>
        <v>18.20724539123114</v>
      </c>
      <c r="G29" s="13">
        <f>('843 monthly canopy corr tmin'!G29)*10</f>
        <v>57.28674186385938</v>
      </c>
      <c r="H29" s="13">
        <f>('843 monthly canopy corr tmin'!H29)*10</f>
        <v>80.39636935541525</v>
      </c>
      <c r="I29" s="13">
        <f>('843 monthly canopy corr tmin'!I29)*10</f>
        <v>86.66797609945726</v>
      </c>
      <c r="J29" s="13">
        <f>('843 monthly canopy corr tmin'!J29)*10</f>
        <v>61.7953589417281</v>
      </c>
      <c r="K29" s="13">
        <f>('843 monthly canopy corr tmin'!K29)*10</f>
        <v>42.860411057837744</v>
      </c>
      <c r="L29" s="13">
        <f>('843 monthly canopy corr tmin'!L29)*10</f>
        <v>-13.396856754451374</v>
      </c>
      <c r="M29" s="13">
        <f>('843 monthly canopy corr tmin'!M29)*10</f>
        <v>-17.293564946317254</v>
      </c>
      <c r="N29" s="14">
        <f t="shared" si="0"/>
        <v>24.17087929172834</v>
      </c>
    </row>
    <row r="30" spans="1:14" ht="11.25">
      <c r="A30" s="4" t="s">
        <v>30</v>
      </c>
      <c r="B30" s="13">
        <f>('843 monthly canopy corr tmin'!B30)*10</f>
        <v>2.9939342815180527</v>
      </c>
      <c r="C30" s="13">
        <f>('843 monthly canopy corr tmin'!C30)*10</f>
        <v>15.525795289754312</v>
      </c>
      <c r="D30" s="13">
        <f>('843 monthly canopy corr tmin'!D30)*10</f>
        <v>18.917759137732087</v>
      </c>
      <c r="E30" s="13">
        <f>('843 monthly canopy corr tmin'!E30)*10</f>
        <v>31.313407318958475</v>
      </c>
      <c r="F30" s="13">
        <f>('843 monthly canopy corr tmin'!F30)*10</f>
        <v>58.322656459643085</v>
      </c>
      <c r="G30" s="13">
        <f>('843 monthly canopy corr tmin'!G30)*10</f>
        <v>93.10909303083592</v>
      </c>
      <c r="H30" s="13">
        <f>('843 monthly canopy corr tmin'!H30)*10</f>
        <v>100.66961535132349</v>
      </c>
      <c r="I30" s="13">
        <f>('843 monthly canopy corr tmin'!I30)*10</f>
        <v>102.08049771972267</v>
      </c>
      <c r="J30" s="13">
        <f>('843 monthly canopy corr tmin'!J30)*10</f>
        <v>86.75159763022045</v>
      </c>
      <c r="K30" s="13">
        <f>('843 monthly canopy corr tmin'!K30)*10</f>
        <v>55.19596202089456</v>
      </c>
      <c r="L30" s="13">
        <f>('843 monthly canopy corr tmin'!L30)*10</f>
        <v>16.691054998884248</v>
      </c>
      <c r="M30" s="13">
        <f>('843 monthly canopy corr tmin'!M30)*10</f>
        <v>7.705206111280277</v>
      </c>
      <c r="N30" s="14">
        <f t="shared" si="0"/>
        <v>49.10638161256397</v>
      </c>
    </row>
    <row r="31" spans="1:14" ht="11.25">
      <c r="A31" s="4" t="s">
        <v>31</v>
      </c>
      <c r="B31" s="13">
        <f>('843 monthly canopy corr tmin'!B31)*10</f>
        <v>-13.078422736959318</v>
      </c>
      <c r="C31" s="13">
        <f>('843 monthly canopy corr tmin'!C31)*10</f>
        <v>-4.423988740958725</v>
      </c>
      <c r="D31" s="13">
        <f>('843 monthly canopy corr tmin'!D31)*10</f>
        <v>-2.405855915017804</v>
      </c>
      <c r="E31" s="13">
        <f>('843 monthly canopy corr tmin'!E31)*10</f>
        <v>8.258463861568368</v>
      </c>
      <c r="F31" s="13">
        <f>('843 monthly canopy corr tmin'!F31)*10</f>
        <v>26.914345785423997</v>
      </c>
      <c r="G31" s="13">
        <f>('843 monthly canopy corr tmin'!G31)*10</f>
        <v>64.99621923706569</v>
      </c>
      <c r="H31" s="13">
        <f>('843 monthly canopy corr tmin'!H31)*10</f>
        <v>88.36613185588938</v>
      </c>
      <c r="I31" s="13">
        <f>('843 monthly canopy corr tmin'!I31)*10</f>
        <v>95.10069467164662</v>
      </c>
      <c r="J31" s="13">
        <f>('843 monthly canopy corr tmin'!J31)*10</f>
        <v>82.63718151239091</v>
      </c>
      <c r="K31" s="13">
        <f>('843 monthly canopy corr tmin'!K31)*10</f>
        <v>51.71237700269348</v>
      </c>
      <c r="L31" s="13">
        <f>('843 monthly canopy corr tmin'!L31)*10</f>
        <v>-3.774540201114718</v>
      </c>
      <c r="M31" s="13">
        <f>('843 monthly canopy corr tmin'!M31)*10</f>
        <v>-6.319980331476529</v>
      </c>
      <c r="N31" s="14">
        <f t="shared" si="0"/>
        <v>32.33188550009594</v>
      </c>
    </row>
    <row r="32" spans="1:14" ht="11.25">
      <c r="A32" s="4" t="s">
        <v>32</v>
      </c>
      <c r="B32" s="13">
        <f>('843 monthly canopy corr tmin'!B32)*10</f>
        <v>8.01135796756386</v>
      </c>
      <c r="C32" s="13">
        <f>('843 monthly canopy corr tmin'!C32)*10</f>
        <v>15.53271060321858</v>
      </c>
      <c r="D32" s="13">
        <f>('843 monthly canopy corr tmin'!D32)*10</f>
        <v>20.769684811760158</v>
      </c>
      <c r="E32" s="13">
        <f>('843 monthly canopy corr tmin'!E32)*10</f>
        <v>38.26672193637014</v>
      </c>
      <c r="F32" s="13">
        <f>('843 monthly canopy corr tmin'!F32)*10</f>
        <v>66.84649642695</v>
      </c>
      <c r="G32" s="13">
        <f>('843 monthly canopy corr tmin'!G32)*10</f>
        <v>93.85754488406795</v>
      </c>
      <c r="H32" s="13">
        <f>('843 monthly canopy corr tmin'!H32)*10</f>
        <v>112.73939784071334</v>
      </c>
      <c r="I32" s="13">
        <f>('843 monthly canopy corr tmin'!I32)*10</f>
        <v>120.68100641194889</v>
      </c>
      <c r="J32" s="13">
        <f>('843 monthly canopy corr tmin'!J32)*10</f>
        <v>93.70658895830218</v>
      </c>
      <c r="K32" s="13">
        <f>('843 monthly canopy corr tmin'!K32)*10</f>
        <v>70.97033980418317</v>
      </c>
      <c r="L32" s="13">
        <f>('843 monthly canopy corr tmin'!L32)*10</f>
        <v>19.662108969959494</v>
      </c>
      <c r="M32" s="13">
        <f>('843 monthly canopy corr tmin'!M32)*10</f>
        <v>10.739075834890299</v>
      </c>
      <c r="N32" s="14">
        <f t="shared" si="0"/>
        <v>55.981919537494</v>
      </c>
    </row>
    <row r="33" spans="1:14" ht="11.25">
      <c r="A33" s="4" t="s">
        <v>33</v>
      </c>
      <c r="B33" s="13">
        <f>('843 monthly canopy corr tmin'!B33)*10</f>
        <v>-5.901336999353087</v>
      </c>
      <c r="C33" s="13">
        <f>('843 monthly canopy corr tmin'!C33)*10</f>
        <v>3.473833745067421</v>
      </c>
      <c r="D33" s="13">
        <f>('843 monthly canopy corr tmin'!D33)*10</f>
        <v>4.1921532727694695</v>
      </c>
      <c r="E33" s="13">
        <f>('843 monthly canopy corr tmin'!E33)*10</f>
        <v>22.360716087281823</v>
      </c>
      <c r="F33" s="13">
        <f>('843 monthly canopy corr tmin'!F33)*10</f>
        <v>39.59470408383559</v>
      </c>
      <c r="G33" s="13">
        <f>('843 monthly canopy corr tmin'!G33)*10</f>
        <v>67.11842713052368</v>
      </c>
      <c r="H33" s="13">
        <f>('843 monthly canopy corr tmin'!H33)*10</f>
        <v>78.57567087565727</v>
      </c>
      <c r="I33" s="13">
        <f>('843 monthly canopy corr tmin'!I33)*10</f>
        <v>82.73845548426665</v>
      </c>
      <c r="J33" s="13">
        <f>('843 monthly canopy corr tmin'!J33)*10</f>
        <v>62.5680036110154</v>
      </c>
      <c r="K33" s="13">
        <f>('843 monthly canopy corr tmin'!K33)*10</f>
        <v>39.74780187181746</v>
      </c>
      <c r="L33" s="13">
        <f>('843 monthly canopy corr tmin'!L33)*10</f>
        <v>10.45780185737958</v>
      </c>
      <c r="M33" s="13">
        <f>('843 monthly canopy corr tmin'!M33)*10</f>
        <v>-4.267786478028101</v>
      </c>
      <c r="N33" s="14">
        <f t="shared" si="0"/>
        <v>33.38820371185276</v>
      </c>
    </row>
    <row r="34" spans="1:14" ht="11.25">
      <c r="A34" s="4" t="s">
        <v>34</v>
      </c>
      <c r="B34" s="13">
        <f>('843 monthly canopy corr tmin'!B34)*10</f>
        <v>-11.913745275325795</v>
      </c>
      <c r="C34" s="13">
        <f>('843 monthly canopy corr tmin'!C34)*10</f>
        <v>-9.508739192027594</v>
      </c>
      <c r="D34" s="13">
        <f>('843 monthly canopy corr tmin'!D34)*10</f>
        <v>-3.0945013087562327</v>
      </c>
      <c r="E34" s="13">
        <f>('843 monthly canopy corr tmin'!E34)*10</f>
        <v>11.301228272417248</v>
      </c>
      <c r="F34" s="13">
        <f>('843 monthly canopy corr tmin'!F34)*10</f>
        <v>35.103420021440385</v>
      </c>
      <c r="G34" s="13">
        <f>('843 monthly canopy corr tmin'!G34)*10</f>
        <v>68.1754106340979</v>
      </c>
      <c r="H34" s="13">
        <f>('843 monthly canopy corr tmin'!H34)*10</f>
        <v>84.96231032960053</v>
      </c>
      <c r="I34" s="13">
        <f>('843 monthly canopy corr tmin'!I34)*10</f>
        <v>86.45398600684841</v>
      </c>
      <c r="J34" s="13">
        <f>('843 monthly canopy corr tmin'!J34)*10</f>
        <v>64.42054307419664</v>
      </c>
      <c r="K34" s="13">
        <f>('843 monthly canopy corr tmin'!K34)*10</f>
        <v>41.35713345299361</v>
      </c>
      <c r="L34" s="13">
        <f>('843 monthly canopy corr tmin'!L34)*10</f>
        <v>8.149986654248023</v>
      </c>
      <c r="M34" s="13">
        <f>('843 monthly canopy corr tmin'!M34)*10</f>
        <v>-8.268460500506764</v>
      </c>
      <c r="N34" s="14">
        <f t="shared" si="0"/>
        <v>30.5948810141022</v>
      </c>
    </row>
    <row r="35" spans="1:14" ht="11.25">
      <c r="A35" s="4" t="s">
        <v>35</v>
      </c>
      <c r="B35" s="13">
        <f>('843 monthly canopy corr tmin'!B35)*10</f>
        <v>1.1723276418309128</v>
      </c>
      <c r="C35" s="13">
        <f>('843 monthly canopy corr tmin'!C35)*10</f>
        <v>8.461595283160015</v>
      </c>
      <c r="D35" s="13">
        <f>('843 monthly canopy corr tmin'!D35)*10</f>
        <v>9.213207986144551</v>
      </c>
      <c r="E35" s="13">
        <f>('843 monthly canopy corr tmin'!E35)*10</f>
        <v>22.404906456719846</v>
      </c>
      <c r="F35" s="13">
        <f>('843 monthly canopy corr tmin'!F35)*10</f>
        <v>49.759534221420445</v>
      </c>
      <c r="G35" s="13">
        <f>('843 monthly canopy corr tmin'!G35)*10</f>
        <v>83.54344964662198</v>
      </c>
      <c r="H35" s="13">
        <f>('843 monthly canopy corr tmin'!H35)*10</f>
        <v>102.21391873244814</v>
      </c>
      <c r="I35" s="13">
        <f>('843 monthly canopy corr tmin'!I35)*10</f>
        <v>105.9797727779712</v>
      </c>
      <c r="J35" s="13">
        <f>('843 monthly canopy corr tmin'!J35)*10</f>
        <v>82.2927826592543</v>
      </c>
      <c r="K35" s="13">
        <f>('843 monthly canopy corr tmin'!K35)*10</f>
        <v>55.60390185833213</v>
      </c>
      <c r="L35" s="13">
        <f>('843 monthly canopy corr tmin'!L35)*10</f>
        <v>15.573632867135396</v>
      </c>
      <c r="M35" s="13">
        <f>('843 monthly canopy corr tmin'!M35)*10</f>
        <v>2.754495143333691</v>
      </c>
      <c r="N35" s="14">
        <f t="shared" si="0"/>
        <v>44.91446043953105</v>
      </c>
    </row>
    <row r="36" spans="1:14" ht="11.25">
      <c r="A36" s="4" t="s">
        <v>36</v>
      </c>
      <c r="B36" s="13">
        <f>('843 monthly canopy corr tmin'!B36)*10</f>
        <v>-12.79081249524854</v>
      </c>
      <c r="C36" s="13">
        <f>('843 monthly canopy corr tmin'!C36)*10</f>
        <v>-4.530388255293384</v>
      </c>
      <c r="D36" s="13">
        <f>('843 monthly canopy corr tmin'!D36)*10</f>
        <v>-2.8689037093074283</v>
      </c>
      <c r="E36" s="13">
        <f>('843 monthly canopy corr tmin'!E36)*10</f>
        <v>13.370385110858468</v>
      </c>
      <c r="F36" s="13">
        <f>('843 monthly canopy corr tmin'!F36)*10</f>
        <v>34.95030164043048</v>
      </c>
      <c r="G36" s="13">
        <f>('843 monthly canopy corr tmin'!G36)*10</f>
        <v>66.67965628147401</v>
      </c>
      <c r="H36" s="13">
        <f>('843 monthly canopy corr tmin'!H36)*10</f>
        <v>80.70505912438037</v>
      </c>
      <c r="I36" s="13">
        <f>('843 monthly canopy corr tmin'!I36)*10</f>
        <v>84.48917129405157</v>
      </c>
      <c r="J36" s="13">
        <f>('843 monthly canopy corr tmin'!J36)*10</f>
        <v>63.558092765146895</v>
      </c>
      <c r="K36" s="13">
        <f>('843 monthly canopy corr tmin'!K36)*10</f>
        <v>35.56569695929441</v>
      </c>
      <c r="L36" s="13">
        <f>('843 monthly canopy corr tmin'!L36)*10</f>
        <v>6.393048749779842</v>
      </c>
      <c r="M36" s="13">
        <f>('843 monthly canopy corr tmin'!M36)*10</f>
        <v>-8.233938998812228</v>
      </c>
      <c r="N36" s="14">
        <f t="shared" si="0"/>
        <v>29.773947372229543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Chris Daly</cp:lastModifiedBy>
  <dcterms:created xsi:type="dcterms:W3CDTF">2001-12-02T20:15:36Z</dcterms:created>
  <dcterms:modified xsi:type="dcterms:W3CDTF">2001-12-02T23:15:59Z</dcterms:modified>
  <cp:category/>
  <cp:version/>
  <cp:contentType/>
  <cp:contentStatus/>
</cp:coreProperties>
</file>